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eao\Рабочий стол\Изменения в ГП\Приказ (финал)\"/>
    </mc:Choice>
  </mc:AlternateContent>
  <bookViews>
    <workbookView xWindow="-15" yWindow="945" windowWidth="11520" windowHeight="8460"/>
  </bookViews>
  <sheets>
    <sheet name="Итого" sheetId="10" r:id="rId1"/>
  </sheets>
  <definedNames>
    <definedName name="_xlnm._FilterDatabase" localSheetId="0" hidden="1">Итого!$A$8:$Q$1702</definedName>
    <definedName name="_xlnm.Print_Area" localSheetId="0">Итого!$A$1:$P$1774</definedName>
  </definedNames>
  <calcPr calcId="162913"/>
</workbook>
</file>

<file path=xl/calcChain.xml><?xml version="1.0" encoding="utf-8"?>
<calcChain xmlns="http://schemas.openxmlformats.org/spreadsheetml/2006/main">
  <c r="L1449" i="10" l="1"/>
  <c r="L1435" i="10"/>
  <c r="L1516" i="10" l="1"/>
  <c r="L1509" i="10"/>
  <c r="L1220" i="10" l="1"/>
  <c r="J1263" i="10" l="1"/>
  <c r="I1694" i="10" l="1"/>
  <c r="J1694" i="10"/>
  <c r="K1694" i="10"/>
  <c r="H1696" i="10"/>
  <c r="I1697" i="10"/>
  <c r="J1697" i="10"/>
  <c r="K1697" i="10"/>
  <c r="L1697" i="10"/>
  <c r="M1697" i="10"/>
  <c r="N1697" i="10"/>
  <c r="H1697" i="10"/>
  <c r="I1601" i="10"/>
  <c r="J1601" i="10"/>
  <c r="K1601" i="10"/>
  <c r="I1604" i="10"/>
  <c r="J1604" i="10"/>
  <c r="K1604" i="10"/>
  <c r="L1604" i="10"/>
  <c r="M1604" i="10"/>
  <c r="N1604" i="10"/>
  <c r="H1604" i="10"/>
  <c r="I1563" i="10"/>
  <c r="J1563" i="10"/>
  <c r="K1563" i="10"/>
  <c r="I1566" i="10"/>
  <c r="J1566" i="10"/>
  <c r="K1566" i="10"/>
  <c r="L1566" i="10"/>
  <c r="M1566" i="10"/>
  <c r="N1566" i="10"/>
  <c r="H1566" i="10"/>
  <c r="I1564" i="10"/>
  <c r="J1564" i="10"/>
  <c r="K1564" i="10"/>
  <c r="I1211" i="10"/>
  <c r="J1211" i="10"/>
  <c r="K1211" i="10"/>
  <c r="M1211" i="10"/>
  <c r="N1211" i="10"/>
  <c r="I1212" i="10"/>
  <c r="J1212" i="10"/>
  <c r="K1212" i="10"/>
  <c r="L1212" i="10"/>
  <c r="L1211" i="10" s="1"/>
  <c r="M1212" i="10"/>
  <c r="N1212" i="10"/>
  <c r="I1213" i="10"/>
  <c r="J1213" i="10"/>
  <c r="K1213" i="10"/>
  <c r="L1213" i="10"/>
  <c r="M1213" i="10"/>
  <c r="N1213" i="10"/>
  <c r="H1213" i="10"/>
  <c r="H1255" i="10" l="1"/>
  <c r="H1254" i="10" s="1"/>
  <c r="N1254" i="10"/>
  <c r="M1254" i="10"/>
  <c r="L1254" i="10"/>
  <c r="K1254" i="10"/>
  <c r="J1254" i="10"/>
  <c r="I1254" i="10"/>
  <c r="K1675" i="10" l="1"/>
  <c r="H1590" i="10"/>
  <c r="L1565" i="10"/>
  <c r="I1565" i="10"/>
  <c r="J1565" i="10"/>
  <c r="K1565" i="10"/>
  <c r="N1565" i="10"/>
  <c r="N1563" i="10" s="1"/>
  <c r="I1470" i="10"/>
  <c r="J1470" i="10"/>
  <c r="K1470" i="10"/>
  <c r="L1470" i="10"/>
  <c r="I1471" i="10"/>
  <c r="J1471" i="10"/>
  <c r="K1471" i="10"/>
  <c r="L1471" i="10"/>
  <c r="M1471" i="10"/>
  <c r="M1564" i="10" s="1"/>
  <c r="N1471" i="10"/>
  <c r="N1564" i="10" s="1"/>
  <c r="I1472" i="10"/>
  <c r="J1472" i="10"/>
  <c r="K1472" i="10"/>
  <c r="L1472" i="10"/>
  <c r="M1472" i="10"/>
  <c r="M1565" i="10" s="1"/>
  <c r="N1472" i="10"/>
  <c r="N1470" i="10" s="1"/>
  <c r="H1487" i="10"/>
  <c r="H1471" i="10" s="1"/>
  <c r="H1488" i="10"/>
  <c r="H1472" i="10" s="1"/>
  <c r="I1486" i="10"/>
  <c r="J1486" i="10"/>
  <c r="J1485" i="10" s="1"/>
  <c r="K1486" i="10"/>
  <c r="K1485" i="10" s="1"/>
  <c r="L1486" i="10"/>
  <c r="L1485" i="10" s="1"/>
  <c r="H1495" i="10"/>
  <c r="H1494" i="10" s="1"/>
  <c r="N1494" i="10"/>
  <c r="M1494" i="10"/>
  <c r="L1494" i="10"/>
  <c r="K1494" i="10"/>
  <c r="J1494" i="10"/>
  <c r="I1494" i="10"/>
  <c r="N1485" i="10"/>
  <c r="M1485" i="10"/>
  <c r="H1479" i="10"/>
  <c r="I1412" i="10"/>
  <c r="J1412" i="10"/>
  <c r="K1412" i="10"/>
  <c r="L1412" i="10"/>
  <c r="M1412" i="10"/>
  <c r="N1412" i="10"/>
  <c r="H1463" i="10"/>
  <c r="H1462" i="10" s="1"/>
  <c r="N1462" i="10"/>
  <c r="M1462" i="10"/>
  <c r="L1462" i="10"/>
  <c r="K1462" i="10"/>
  <c r="J1462" i="10"/>
  <c r="I1462" i="10"/>
  <c r="I1262" i="10"/>
  <c r="J1262" i="10"/>
  <c r="K1262" i="10"/>
  <c r="L1262" i="10"/>
  <c r="M1262" i="10"/>
  <c r="N1262" i="10"/>
  <c r="I1263" i="10"/>
  <c r="K1263" i="10"/>
  <c r="L1263" i="10"/>
  <c r="M1263" i="10"/>
  <c r="N1263" i="10"/>
  <c r="M1563" i="10" l="1"/>
  <c r="M1470" i="10"/>
  <c r="H1470" i="10"/>
  <c r="H1486" i="10"/>
  <c r="H1485" i="10" s="1"/>
  <c r="I1485" i="10"/>
  <c r="H1421" i="10" l="1"/>
  <c r="H1412" i="10" s="1"/>
  <c r="I1402" i="10"/>
  <c r="J1402" i="10"/>
  <c r="K1402" i="10"/>
  <c r="L1402" i="10"/>
  <c r="H1403" i="10"/>
  <c r="H1402" i="10" s="1"/>
  <c r="M1395" i="10"/>
  <c r="H1395" i="10"/>
  <c r="L1395" i="10"/>
  <c r="K1395" i="10"/>
  <c r="J1395" i="10"/>
  <c r="I1395" i="10"/>
  <c r="H1389" i="10"/>
  <c r="H1388" i="10" s="1"/>
  <c r="L1388" i="10"/>
  <c r="K1388" i="10"/>
  <c r="J1388" i="10"/>
  <c r="I1388" i="10"/>
  <c r="H1375" i="10"/>
  <c r="H1382" i="10"/>
  <c r="H1381" i="10" s="1"/>
  <c r="L1381" i="10"/>
  <c r="K1381" i="10"/>
  <c r="J1381" i="10"/>
  <c r="I1381" i="10"/>
  <c r="H1340" i="10"/>
  <c r="H1248" i="10"/>
  <c r="H1247" i="10" s="1"/>
  <c r="N1247" i="10"/>
  <c r="M1247" i="10"/>
  <c r="L1247" i="10"/>
  <c r="K1247" i="10"/>
  <c r="J1247" i="10"/>
  <c r="I1247" i="10"/>
  <c r="H1241" i="10"/>
  <c r="H1240" i="10" s="1"/>
  <c r="N1240" i="10"/>
  <c r="M1240" i="10"/>
  <c r="L1240" i="10"/>
  <c r="K1240" i="10"/>
  <c r="J1240" i="10"/>
  <c r="I1240" i="10"/>
  <c r="H1227" i="10"/>
  <c r="I1099" i="10"/>
  <c r="I1164" i="10" s="1"/>
  <c r="J1099" i="10"/>
  <c r="J1164" i="10" s="1"/>
  <c r="K1099" i="10"/>
  <c r="K1164" i="10" s="1"/>
  <c r="L1099" i="10"/>
  <c r="L1164" i="10" s="1"/>
  <c r="H1127" i="10"/>
  <c r="H1125" i="10" s="1"/>
  <c r="H807" i="10"/>
  <c r="I594" i="10" l="1"/>
  <c r="J594" i="10"/>
  <c r="K594" i="10"/>
  <c r="L594" i="10"/>
  <c r="H596" i="10"/>
  <c r="H218" i="10"/>
  <c r="L1374" i="10" l="1"/>
  <c r="K1374" i="10"/>
  <c r="J1374" i="10"/>
  <c r="I1374" i="10"/>
  <c r="H1374" i="10"/>
  <c r="N58" i="10" l="1"/>
  <c r="M58" i="10"/>
  <c r="L58" i="10"/>
  <c r="K58" i="10"/>
  <c r="J58" i="10"/>
  <c r="I58" i="10"/>
  <c r="H58" i="10"/>
  <c r="N51" i="10"/>
  <c r="M51" i="10"/>
  <c r="L51" i="10"/>
  <c r="K51" i="10"/>
  <c r="J51" i="10"/>
  <c r="I51" i="10"/>
  <c r="H51" i="10"/>
  <c r="H1368" i="10" l="1"/>
  <c r="I1367" i="10"/>
  <c r="J1367" i="10"/>
  <c r="K1367" i="10"/>
  <c r="L1367" i="10"/>
  <c r="H1354" i="10"/>
  <c r="I1353" i="10"/>
  <c r="J1353" i="10"/>
  <c r="K1353" i="10"/>
  <c r="L1353" i="10"/>
  <c r="H1347" i="10"/>
  <c r="I1346" i="10"/>
  <c r="J1346" i="10"/>
  <c r="K1346" i="10"/>
  <c r="L1346" i="10"/>
  <c r="L1339" i="10"/>
  <c r="K1339" i="10"/>
  <c r="J1339" i="10"/>
  <c r="I1339" i="10"/>
  <c r="H1333" i="10"/>
  <c r="I1332" i="10"/>
  <c r="J1332" i="10"/>
  <c r="K1332" i="10"/>
  <c r="L1332" i="10"/>
  <c r="I1325" i="10"/>
  <c r="J1325" i="10"/>
  <c r="K1325" i="10"/>
  <c r="L1325" i="10"/>
  <c r="H1319" i="10"/>
  <c r="I1318" i="10"/>
  <c r="J1318" i="10"/>
  <c r="K1318" i="10"/>
  <c r="L1318" i="10"/>
  <c r="H1312" i="10"/>
  <c r="I1311" i="10"/>
  <c r="J1311" i="10"/>
  <c r="K1311" i="10"/>
  <c r="L1311" i="10"/>
  <c r="M1311" i="10"/>
  <c r="I1304" i="10"/>
  <c r="J1304" i="10"/>
  <c r="K1304" i="10"/>
  <c r="L1304" i="10"/>
  <c r="M1304" i="10"/>
  <c r="H1305" i="10"/>
  <c r="H1298" i="10"/>
  <c r="I1297" i="10"/>
  <c r="J1297" i="10"/>
  <c r="K1297" i="10"/>
  <c r="L1297" i="10"/>
  <c r="L1290" i="10"/>
  <c r="K1290" i="10"/>
  <c r="J1290" i="10"/>
  <c r="I1290" i="10"/>
  <c r="H1284" i="10"/>
  <c r="H1285" i="10"/>
  <c r="H1263" i="10" s="1"/>
  <c r="H1283" i="10"/>
  <c r="H1276" i="10"/>
  <c r="I1275" i="10"/>
  <c r="J1275" i="10"/>
  <c r="K1275" i="10"/>
  <c r="L1275" i="10"/>
  <c r="H1269" i="10"/>
  <c r="H1262" i="10" l="1"/>
  <c r="H1565" i="10" s="1"/>
  <c r="H1648" i="10"/>
  <c r="H1641" i="10"/>
  <c r="H1627" i="10"/>
  <c r="H1261" i="10" l="1"/>
  <c r="H1091" i="10"/>
  <c r="H1084" i="10"/>
  <c r="H282" i="10"/>
  <c r="H239" i="10"/>
  <c r="L1420" i="10" l="1"/>
  <c r="K1420" i="10"/>
  <c r="J1420" i="10"/>
  <c r="I1420" i="10"/>
  <c r="I1415" i="10"/>
  <c r="I1413" i="10" s="1"/>
  <c r="J1415" i="10"/>
  <c r="K1415" i="10"/>
  <c r="L1415" i="10"/>
  <c r="N1415" i="10"/>
  <c r="N1414" i="10"/>
  <c r="N1413" i="10" s="1"/>
  <c r="M1414" i="10"/>
  <c r="L1414" i="10"/>
  <c r="K1414" i="10"/>
  <c r="J1414" i="10"/>
  <c r="J1413" i="10" s="1"/>
  <c r="I1414" i="10"/>
  <c r="N1411" i="10"/>
  <c r="M1411" i="10"/>
  <c r="L1411" i="10"/>
  <c r="K1411" i="10"/>
  <c r="J1411" i="10"/>
  <c r="I1411" i="10"/>
  <c r="L1360" i="10"/>
  <c r="K1360" i="10"/>
  <c r="J1360" i="10"/>
  <c r="I1360" i="10"/>
  <c r="L1557" i="10"/>
  <c r="K1557" i="10"/>
  <c r="J1557" i="10"/>
  <c r="I1557" i="10"/>
  <c r="L1550" i="10"/>
  <c r="K1550" i="10"/>
  <c r="J1550" i="10"/>
  <c r="I1550" i="10"/>
  <c r="H1530" i="10"/>
  <c r="H1516" i="10"/>
  <c r="H1509" i="10"/>
  <c r="L1522" i="10"/>
  <c r="K1522" i="10"/>
  <c r="J1522" i="10"/>
  <c r="I1522" i="10"/>
  <c r="H1456" i="10"/>
  <c r="H1449" i="10"/>
  <c r="L1441" i="10"/>
  <c r="K1441" i="10"/>
  <c r="J1441" i="10"/>
  <c r="I1441" i="10"/>
  <c r="H1435" i="10"/>
  <c r="H1428" i="10"/>
  <c r="I1233" i="10"/>
  <c r="J1233" i="10"/>
  <c r="K1233" i="10"/>
  <c r="L1233" i="10"/>
  <c r="I1219" i="10"/>
  <c r="J1219" i="10"/>
  <c r="K1219" i="10"/>
  <c r="L1219" i="10"/>
  <c r="H1220" i="10"/>
  <c r="H1212" i="10" s="1"/>
  <c r="H1211" i="10" s="1"/>
  <c r="H1210" i="10" s="1"/>
  <c r="H1188" i="10"/>
  <c r="H1157" i="10"/>
  <c r="H1156" i="10"/>
  <c r="H1148" i="10"/>
  <c r="H1120" i="10"/>
  <c r="H1099" i="10" s="1"/>
  <c r="H1112" i="10"/>
  <c r="H1105" i="10"/>
  <c r="H1052" i="10"/>
  <c r="H1045" i="10" s="1"/>
  <c r="H1038" i="10"/>
  <c r="H1024" i="10"/>
  <c r="H1013" i="10"/>
  <c r="H988" i="10"/>
  <c r="H981" i="10"/>
  <c r="H974" i="10"/>
  <c r="H967" i="10"/>
  <c r="H954" i="10"/>
  <c r="H953" i="10"/>
  <c r="H939" i="10"/>
  <c r="I1016" i="10"/>
  <c r="J1016" i="10"/>
  <c r="K1016" i="10"/>
  <c r="L1016" i="10"/>
  <c r="I1009" i="10"/>
  <c r="J1009" i="10"/>
  <c r="K1009" i="10"/>
  <c r="L1009" i="10"/>
  <c r="H900" i="10"/>
  <c r="H908" i="10"/>
  <c r="H907" i="10"/>
  <c r="L881" i="10"/>
  <c r="K881" i="10"/>
  <c r="J881" i="10"/>
  <c r="I881" i="10"/>
  <c r="H842" i="10"/>
  <c r="H835" i="10" s="1"/>
  <c r="H828" i="10"/>
  <c r="H814" i="10"/>
  <c r="H793" i="10"/>
  <c r="H779" i="10"/>
  <c r="H766" i="10"/>
  <c r="H752" i="10"/>
  <c r="H724" i="10"/>
  <c r="H710" i="10"/>
  <c r="L806" i="10"/>
  <c r="K806" i="10"/>
  <c r="J806" i="10"/>
  <c r="I806" i="10"/>
  <c r="L800" i="10"/>
  <c r="K800" i="10"/>
  <c r="J800" i="10"/>
  <c r="J799" i="10" s="1"/>
  <c r="I800" i="10"/>
  <c r="I799" i="10" s="1"/>
  <c r="L799" i="10"/>
  <c r="K799" i="10"/>
  <c r="L730" i="10"/>
  <c r="K730" i="10"/>
  <c r="J730" i="10"/>
  <c r="I730" i="10"/>
  <c r="L691" i="10"/>
  <c r="K691" i="10"/>
  <c r="J691" i="10"/>
  <c r="I691" i="10"/>
  <c r="L686" i="10"/>
  <c r="K686" i="10"/>
  <c r="J686" i="10"/>
  <c r="I686" i="10"/>
  <c r="H645" i="10"/>
  <c r="H624" i="10"/>
  <c r="H617" i="10"/>
  <c r="H595" i="10"/>
  <c r="H594" i="10" s="1"/>
  <c r="H589" i="10"/>
  <c r="H587" i="10"/>
  <c r="H566" i="10"/>
  <c r="H559" i="10"/>
  <c r="H552" i="10"/>
  <c r="H538" i="10"/>
  <c r="H531" i="10"/>
  <c r="H497" i="10"/>
  <c r="H496" i="10"/>
  <c r="H468" i="10"/>
  <c r="H438" i="10"/>
  <c r="H431" i="10"/>
  <c r="H417" i="10"/>
  <c r="H411" i="10"/>
  <c r="H410" i="10"/>
  <c r="H368" i="10"/>
  <c r="H361" i="10"/>
  <c r="H354" i="10"/>
  <c r="H340" i="10"/>
  <c r="H334" i="10"/>
  <c r="H333" i="10"/>
  <c r="H332" i="10"/>
  <c r="H325" i="10"/>
  <c r="H303" i="10"/>
  <c r="H296" i="10"/>
  <c r="H289" i="10"/>
  <c r="H290" i="10"/>
  <c r="H275" i="10"/>
  <c r="H268" i="10"/>
  <c r="H247" i="10"/>
  <c r="H225" i="10"/>
  <c r="I1410" i="10" l="1"/>
  <c r="I1409" i="10" s="1"/>
  <c r="H1164" i="10"/>
  <c r="N1410" i="10"/>
  <c r="N1409" i="10" s="1"/>
  <c r="L1410" i="10"/>
  <c r="H960" i="10"/>
  <c r="J1410" i="10"/>
  <c r="J1409" i="10" s="1"/>
  <c r="L1413" i="10"/>
  <c r="K1410" i="10"/>
  <c r="K1413" i="10"/>
  <c r="K1409" i="10" l="1"/>
  <c r="L1409" i="10"/>
  <c r="L663" i="10"/>
  <c r="K663" i="10"/>
  <c r="J663" i="10"/>
  <c r="I663" i="10"/>
  <c r="L658" i="10"/>
  <c r="K658" i="10"/>
  <c r="J658" i="10"/>
  <c r="I658" i="10"/>
  <c r="H186" i="10"/>
  <c r="H187" i="10"/>
  <c r="H158" i="10"/>
  <c r="H143" i="10"/>
  <c r="H136" i="10"/>
  <c r="L163" i="10"/>
  <c r="K163" i="10"/>
  <c r="J163" i="10"/>
  <c r="I163" i="10"/>
  <c r="L107" i="10"/>
  <c r="K107" i="10"/>
  <c r="J107" i="10"/>
  <c r="I107" i="10"/>
  <c r="H107" i="10"/>
  <c r="L100" i="10"/>
  <c r="K100" i="10"/>
  <c r="J100" i="10"/>
  <c r="I100" i="10"/>
  <c r="H100" i="10"/>
  <c r="L93" i="10"/>
  <c r="K93" i="10"/>
  <c r="J93" i="10"/>
  <c r="I93" i="10"/>
  <c r="H93" i="10"/>
  <c r="L86" i="10"/>
  <c r="K86" i="10"/>
  <c r="J86" i="10"/>
  <c r="I86" i="10"/>
  <c r="H24" i="10"/>
  <c r="H38" i="10"/>
  <c r="H31" i="10" s="1"/>
  <c r="L44" i="10"/>
  <c r="K44" i="10"/>
  <c r="J44" i="10"/>
  <c r="I44" i="10"/>
  <c r="H185" i="10" l="1"/>
  <c r="H37" i="10"/>
  <c r="L1529" i="10"/>
  <c r="H1502" i="10"/>
  <c r="I1508" i="10"/>
  <c r="J1508" i="10"/>
  <c r="K1508" i="10"/>
  <c r="L1508" i="10"/>
  <c r="I1502" i="10"/>
  <c r="J1502" i="10"/>
  <c r="K1502" i="10"/>
  <c r="L1502" i="10"/>
  <c r="I1501" i="10"/>
  <c r="J1501" i="10"/>
  <c r="K1501" i="10"/>
  <c r="I1515" i="10"/>
  <c r="J1515" i="10"/>
  <c r="K1515" i="10"/>
  <c r="L1515" i="10"/>
  <c r="I1529" i="10"/>
  <c r="J1529" i="10"/>
  <c r="K1529" i="10"/>
  <c r="I1537" i="10"/>
  <c r="I1536" i="10" s="1"/>
  <c r="J1537" i="10"/>
  <c r="J1536" i="10" s="1"/>
  <c r="K1537" i="10"/>
  <c r="K1536" i="10" s="1"/>
  <c r="I1543" i="10"/>
  <c r="J1543" i="10"/>
  <c r="K1543" i="10"/>
  <c r="I1478" i="10"/>
  <c r="J1478" i="10"/>
  <c r="K1478" i="10"/>
  <c r="L1478" i="10"/>
  <c r="I1469" i="10"/>
  <c r="J1469" i="10"/>
  <c r="K1469" i="10"/>
  <c r="L1469" i="10"/>
  <c r="I1434" i="10"/>
  <c r="J1434" i="10"/>
  <c r="K1434" i="10"/>
  <c r="L1434" i="10"/>
  <c r="I1455" i="10"/>
  <c r="J1455" i="10"/>
  <c r="K1455" i="10"/>
  <c r="L1455" i="10"/>
  <c r="I1448" i="10"/>
  <c r="J1448" i="10"/>
  <c r="K1448" i="10"/>
  <c r="L1448" i="10"/>
  <c r="I1427" i="10"/>
  <c r="J1427" i="10"/>
  <c r="K1427" i="10"/>
  <c r="L1427" i="10"/>
  <c r="I1282" i="10"/>
  <c r="J1282" i="10"/>
  <c r="K1282" i="10"/>
  <c r="L1282" i="10"/>
  <c r="I1268" i="10"/>
  <c r="J1268" i="10"/>
  <c r="K1268" i="10"/>
  <c r="L1268" i="10"/>
  <c r="J1569" i="10"/>
  <c r="J1607" i="10" s="1"/>
  <c r="J1605" i="10" s="1"/>
  <c r="K1569" i="10"/>
  <c r="K1607" i="10" s="1"/>
  <c r="K1605" i="10" s="1"/>
  <c r="L1569" i="10"/>
  <c r="L1607" i="10" s="1"/>
  <c r="L1605" i="10" s="1"/>
  <c r="I1603" i="10"/>
  <c r="J1603" i="10"/>
  <c r="K1603" i="10"/>
  <c r="L1603" i="10"/>
  <c r="L1501" i="10" l="1"/>
  <c r="L1564" i="10"/>
  <c r="L1563" i="10" s="1"/>
  <c r="H1501" i="10"/>
  <c r="K1261" i="10"/>
  <c r="L1261" i="10"/>
  <c r="K1567" i="10"/>
  <c r="J1567" i="10"/>
  <c r="L1567" i="10"/>
  <c r="J1261" i="10"/>
  <c r="I1261" i="10"/>
  <c r="I1569" i="10"/>
  <c r="I1607" i="10" s="1"/>
  <c r="I1605" i="10" s="1"/>
  <c r="I1226" i="10"/>
  <c r="J1226" i="10"/>
  <c r="K1226" i="10"/>
  <c r="L1226" i="10"/>
  <c r="I1210" i="10"/>
  <c r="J1210" i="10"/>
  <c r="K1210" i="10"/>
  <c r="I1006" i="10"/>
  <c r="I1061" i="10" s="1"/>
  <c r="I1069" i="10" s="1"/>
  <c r="I1068" i="10" s="1"/>
  <c r="J1006" i="10"/>
  <c r="K1061" i="10"/>
  <c r="K1069" i="10" s="1"/>
  <c r="K1068" i="10" s="1"/>
  <c r="L1061" i="10"/>
  <c r="L1069" i="10" s="1"/>
  <c r="L1068" i="10" s="1"/>
  <c r="I1003" i="10"/>
  <c r="J1003" i="10"/>
  <c r="K1003" i="10"/>
  <c r="K1002" i="10" s="1"/>
  <c r="L1003" i="10"/>
  <c r="L1002" i="10" s="1"/>
  <c r="I1002" i="10"/>
  <c r="J1002" i="10"/>
  <c r="I581" i="10"/>
  <c r="I603" i="10" s="1"/>
  <c r="I602" i="10" s="1"/>
  <c r="J581" i="10"/>
  <c r="J603" i="10" s="1"/>
  <c r="J602" i="10" s="1"/>
  <c r="K581" i="10"/>
  <c r="K603" i="10" s="1"/>
  <c r="K602" i="10" s="1"/>
  <c r="L581" i="10"/>
  <c r="I580" i="10"/>
  <c r="I601" i="10" s="1"/>
  <c r="I600" i="10" s="1"/>
  <c r="J580" i="10"/>
  <c r="J579" i="10" s="1"/>
  <c r="K580" i="10"/>
  <c r="K601" i="10" s="1"/>
  <c r="K600" i="10" s="1"/>
  <c r="L580" i="10"/>
  <c r="L601" i="10" s="1"/>
  <c r="L600" i="10" s="1"/>
  <c r="I423" i="10"/>
  <c r="J423" i="10"/>
  <c r="K423" i="10"/>
  <c r="L423" i="10"/>
  <c r="L331" i="10"/>
  <c r="K331" i="10"/>
  <c r="I331" i="10"/>
  <c r="J331" i="10"/>
  <c r="I288" i="10"/>
  <c r="J288" i="10"/>
  <c r="K288" i="10"/>
  <c r="L288" i="10"/>
  <c r="I267" i="10"/>
  <c r="J267" i="10"/>
  <c r="K267" i="10"/>
  <c r="L267" i="10"/>
  <c r="I245" i="10"/>
  <c r="J245" i="10"/>
  <c r="K245" i="10"/>
  <c r="L245" i="10"/>
  <c r="I238" i="10"/>
  <c r="J238" i="10"/>
  <c r="K238" i="10"/>
  <c r="L238" i="10"/>
  <c r="I233" i="10"/>
  <c r="I254" i="10" s="1"/>
  <c r="I253" i="10" s="1"/>
  <c r="J233" i="10"/>
  <c r="J254" i="10" s="1"/>
  <c r="J253" i="10" s="1"/>
  <c r="K233" i="10"/>
  <c r="K254" i="10" s="1"/>
  <c r="K253" i="10" s="1"/>
  <c r="L233" i="10"/>
  <c r="I232" i="10"/>
  <c r="J232" i="10"/>
  <c r="K232" i="10"/>
  <c r="K231" i="10" s="1"/>
  <c r="L232" i="10"/>
  <c r="I231" i="10"/>
  <c r="J231" i="10"/>
  <c r="I224" i="10"/>
  <c r="J224" i="10"/>
  <c r="K224" i="10"/>
  <c r="L224" i="10"/>
  <c r="I217" i="10"/>
  <c r="J217" i="10"/>
  <c r="K217" i="10"/>
  <c r="L217" i="10"/>
  <c r="H217" i="10"/>
  <c r="I211" i="10"/>
  <c r="I210" i="10" s="1"/>
  <c r="J211" i="10"/>
  <c r="K211" i="10"/>
  <c r="K210" i="10" s="1"/>
  <c r="L211" i="10"/>
  <c r="L210" i="10" s="1"/>
  <c r="I185" i="10"/>
  <c r="J185" i="10"/>
  <c r="K185" i="10"/>
  <c r="L185" i="10"/>
  <c r="I180" i="10"/>
  <c r="J180" i="10"/>
  <c r="K180" i="10"/>
  <c r="L180" i="10"/>
  <c r="I179" i="10"/>
  <c r="J179" i="10"/>
  <c r="K179" i="10"/>
  <c r="L179" i="10"/>
  <c r="J1700" i="10"/>
  <c r="K1700" i="10"/>
  <c r="L1700" i="10"/>
  <c r="I1696" i="10"/>
  <c r="J1696" i="10"/>
  <c r="K1696" i="10"/>
  <c r="L1696" i="10"/>
  <c r="L1676" i="10"/>
  <c r="L1675" i="10" s="1"/>
  <c r="I1644" i="10"/>
  <c r="J1644" i="10"/>
  <c r="K1644" i="10"/>
  <c r="L1644" i="10"/>
  <c r="I1637" i="10"/>
  <c r="J1637" i="10"/>
  <c r="K1637" i="10"/>
  <c r="L1637" i="10"/>
  <c r="L1623" i="10"/>
  <c r="I1623" i="10"/>
  <c r="J1623" i="10"/>
  <c r="K1623" i="10"/>
  <c r="I1620" i="10"/>
  <c r="I1654" i="10" s="1"/>
  <c r="I1660" i="10" s="1"/>
  <c r="J1620" i="10"/>
  <c r="J1654" i="10" s="1"/>
  <c r="J1660" i="10" s="1"/>
  <c r="K1620" i="10"/>
  <c r="K1654" i="10" s="1"/>
  <c r="K1660" i="10" s="1"/>
  <c r="L1620" i="10"/>
  <c r="L1654" i="10" s="1"/>
  <c r="L1660" i="10" s="1"/>
  <c r="J1061" i="10"/>
  <c r="J1069" i="10" s="1"/>
  <c r="J1068" i="10" s="1"/>
  <c r="L603" i="10"/>
  <c r="L602" i="10" s="1"/>
  <c r="I586" i="10"/>
  <c r="J586" i="10"/>
  <c r="K586" i="10"/>
  <c r="L586" i="10"/>
  <c r="L178" i="10" l="1"/>
  <c r="J178" i="10"/>
  <c r="L579" i="10"/>
  <c r="K599" i="10"/>
  <c r="K1562" i="10"/>
  <c r="J252" i="10"/>
  <c r="J251" i="10" s="1"/>
  <c r="J250" i="10" s="1"/>
  <c r="I1567" i="10"/>
  <c r="J210" i="10"/>
  <c r="L252" i="10"/>
  <c r="L251" i="10" s="1"/>
  <c r="L231" i="10"/>
  <c r="I599" i="10"/>
  <c r="I579" i="10"/>
  <c r="L599" i="10"/>
  <c r="J601" i="10"/>
  <c r="J600" i="10" s="1"/>
  <c r="J599" i="10" s="1"/>
  <c r="J1702" i="10"/>
  <c r="I252" i="10"/>
  <c r="I251" i="10" s="1"/>
  <c r="I250" i="10" s="1"/>
  <c r="K579" i="10"/>
  <c r="K252" i="10"/>
  <c r="K251" i="10" s="1"/>
  <c r="K250" i="10" s="1"/>
  <c r="L254" i="10"/>
  <c r="L253" i="10" s="1"/>
  <c r="L1702" i="10"/>
  <c r="I178" i="10"/>
  <c r="K178" i="10"/>
  <c r="I1702" i="10"/>
  <c r="K1702" i="10"/>
  <c r="I475" i="10"/>
  <c r="J475" i="10"/>
  <c r="K475" i="10"/>
  <c r="I461" i="10"/>
  <c r="J461" i="10"/>
  <c r="K461" i="10"/>
  <c r="L461" i="10"/>
  <c r="I545" i="10"/>
  <c r="J545" i="10"/>
  <c r="K545" i="10"/>
  <c r="L545" i="10"/>
  <c r="I1562" i="10" l="1"/>
  <c r="I1700" i="10"/>
  <c r="J1562" i="10"/>
  <c r="L250" i="10"/>
  <c r="I565" i="10"/>
  <c r="J565" i="10"/>
  <c r="K565" i="10"/>
  <c r="L565" i="10"/>
  <c r="I558" i="10"/>
  <c r="J558" i="10"/>
  <c r="K558" i="10"/>
  <c r="L558" i="10"/>
  <c r="I551" i="10"/>
  <c r="J551" i="10"/>
  <c r="K551" i="10"/>
  <c r="L551" i="10"/>
  <c r="I537" i="10"/>
  <c r="J537" i="10"/>
  <c r="K537" i="10"/>
  <c r="L537" i="10"/>
  <c r="I530" i="10"/>
  <c r="J530" i="10"/>
  <c r="J523" i="10" s="1"/>
  <c r="K530" i="10"/>
  <c r="L530" i="10"/>
  <c r="I524" i="10"/>
  <c r="J524" i="10"/>
  <c r="J572" i="10" s="1"/>
  <c r="J571" i="10" s="1"/>
  <c r="J570" i="10" s="1"/>
  <c r="K524" i="10"/>
  <c r="K572" i="10" s="1"/>
  <c r="K571" i="10" s="1"/>
  <c r="K570" i="10" s="1"/>
  <c r="L524" i="10"/>
  <c r="L572" i="10" s="1"/>
  <c r="L571" i="10" s="1"/>
  <c r="L570" i="10" s="1"/>
  <c r="I495" i="10"/>
  <c r="J495" i="10"/>
  <c r="K495" i="10"/>
  <c r="L495" i="10"/>
  <c r="I490" i="10"/>
  <c r="J490" i="10"/>
  <c r="J504" i="10" s="1"/>
  <c r="K490" i="10"/>
  <c r="K504" i="10" s="1"/>
  <c r="L490" i="10"/>
  <c r="L504" i="10" s="1"/>
  <c r="I489" i="10"/>
  <c r="I502" i="10" s="1"/>
  <c r="I501" i="10" s="1"/>
  <c r="J489" i="10"/>
  <c r="J502" i="10" s="1"/>
  <c r="J501" i="10" s="1"/>
  <c r="K489" i="10"/>
  <c r="L489" i="10"/>
  <c r="L488" i="10" s="1"/>
  <c r="I481" i="10"/>
  <c r="J481" i="10"/>
  <c r="K481" i="10"/>
  <c r="I474" i="10"/>
  <c r="J474" i="10"/>
  <c r="K474" i="10"/>
  <c r="I467" i="10"/>
  <c r="J467" i="10"/>
  <c r="K467" i="10"/>
  <c r="L467" i="10"/>
  <c r="I460" i="10"/>
  <c r="J460" i="10"/>
  <c r="K460" i="10"/>
  <c r="L460" i="10"/>
  <c r="I437" i="10"/>
  <c r="J437" i="10"/>
  <c r="K437" i="10"/>
  <c r="L437" i="10"/>
  <c r="I430" i="10"/>
  <c r="J430" i="10"/>
  <c r="K430" i="10"/>
  <c r="L430" i="10"/>
  <c r="I416" i="10"/>
  <c r="J416" i="10"/>
  <c r="K416" i="10"/>
  <c r="I409" i="10"/>
  <c r="J409" i="10"/>
  <c r="K409" i="10"/>
  <c r="L409" i="10"/>
  <c r="I403" i="10"/>
  <c r="I445" i="10" s="1"/>
  <c r="I444" i="10" s="1"/>
  <c r="J403" i="10"/>
  <c r="J445" i="10" s="1"/>
  <c r="J444" i="10" s="1"/>
  <c r="K403" i="10"/>
  <c r="K445" i="10" s="1"/>
  <c r="K444" i="10" s="1"/>
  <c r="L403" i="10"/>
  <c r="L445" i="10" s="1"/>
  <c r="L444" i="10" s="1"/>
  <c r="I404" i="10"/>
  <c r="I447" i="10" s="1"/>
  <c r="I446" i="10" s="1"/>
  <c r="I443" i="10" s="1"/>
  <c r="J404" i="10"/>
  <c r="J447" i="10" s="1"/>
  <c r="J446" i="10" s="1"/>
  <c r="K404" i="10"/>
  <c r="K447" i="10" s="1"/>
  <c r="K446" i="10" s="1"/>
  <c r="I151" i="10"/>
  <c r="J151" i="10"/>
  <c r="K151" i="10"/>
  <c r="L151" i="10"/>
  <c r="I142" i="10"/>
  <c r="J142" i="10"/>
  <c r="K142" i="10"/>
  <c r="L142" i="10"/>
  <c r="I135" i="10"/>
  <c r="J135" i="10"/>
  <c r="K135" i="10"/>
  <c r="L135" i="10"/>
  <c r="I129" i="10"/>
  <c r="J129" i="10"/>
  <c r="K129" i="10"/>
  <c r="L129" i="10"/>
  <c r="I79" i="10"/>
  <c r="J79" i="10"/>
  <c r="K79" i="10"/>
  <c r="L79" i="10"/>
  <c r="L523" i="10" l="1"/>
  <c r="K488" i="10"/>
  <c r="J443" i="10"/>
  <c r="K443" i="10"/>
  <c r="I572" i="10"/>
  <c r="I571" i="10" s="1"/>
  <c r="I570" i="10" s="1"/>
  <c r="H524" i="10"/>
  <c r="J170" i="10"/>
  <c r="J169" i="10"/>
  <c r="J149" i="10"/>
  <c r="J172" i="10"/>
  <c r="L170" i="10"/>
  <c r="L169" i="10"/>
  <c r="L149" i="10"/>
  <c r="L172" i="10"/>
  <c r="K170" i="10"/>
  <c r="K169" i="10"/>
  <c r="K149" i="10"/>
  <c r="K172" i="10"/>
  <c r="I170" i="10"/>
  <c r="I169" i="10"/>
  <c r="I149" i="10"/>
  <c r="I172" i="10"/>
  <c r="L503" i="10"/>
  <c r="K503" i="10"/>
  <c r="J503" i="10"/>
  <c r="J500" i="10" s="1"/>
  <c r="J402" i="10"/>
  <c r="I402" i="10"/>
  <c r="K502" i="10"/>
  <c r="K501" i="10" s="1"/>
  <c r="K402" i="10"/>
  <c r="J488" i="10"/>
  <c r="K523" i="10"/>
  <c r="I488" i="10"/>
  <c r="I523" i="10"/>
  <c r="I504" i="10"/>
  <c r="L544" i="10"/>
  <c r="K544" i="10"/>
  <c r="J544" i="10"/>
  <c r="I544" i="10"/>
  <c r="K318" i="10"/>
  <c r="I318" i="10"/>
  <c r="J318" i="10"/>
  <c r="I319" i="10"/>
  <c r="J319" i="10"/>
  <c r="K319" i="10"/>
  <c r="L319" i="10"/>
  <c r="L376" i="10" s="1"/>
  <c r="L375" i="10" s="1"/>
  <c r="I367" i="10"/>
  <c r="J367" i="10"/>
  <c r="K367" i="10"/>
  <c r="L367" i="10"/>
  <c r="I360" i="10"/>
  <c r="J360" i="10"/>
  <c r="K360" i="10"/>
  <c r="L360" i="10"/>
  <c r="I353" i="10"/>
  <c r="J353" i="10"/>
  <c r="K353" i="10"/>
  <c r="L353" i="10"/>
  <c r="I347" i="10"/>
  <c r="J347" i="10"/>
  <c r="J346" i="10" s="1"/>
  <c r="K347" i="10"/>
  <c r="K346" i="10" s="1"/>
  <c r="L347" i="10"/>
  <c r="L346" i="10" s="1"/>
  <c r="I339" i="10"/>
  <c r="J339" i="10"/>
  <c r="I324" i="10"/>
  <c r="J324" i="10"/>
  <c r="K324" i="10"/>
  <c r="L324" i="10"/>
  <c r="K374" i="10" l="1"/>
  <c r="K373" i="10" s="1"/>
  <c r="I374" i="10"/>
  <c r="I373" i="10" s="1"/>
  <c r="L171" i="10"/>
  <c r="L168" i="10" s="1"/>
  <c r="I171" i="10"/>
  <c r="I168" i="10" s="1"/>
  <c r="K171" i="10"/>
  <c r="K168" i="10" s="1"/>
  <c r="J171" i="10"/>
  <c r="J168" i="10" s="1"/>
  <c r="J374" i="10"/>
  <c r="J373" i="10" s="1"/>
  <c r="K376" i="10"/>
  <c r="K375" i="10" s="1"/>
  <c r="K317" i="10"/>
  <c r="J317" i="10"/>
  <c r="J376" i="10"/>
  <c r="J375" i="10" s="1"/>
  <c r="I376" i="10"/>
  <c r="I375" i="10" s="1"/>
  <c r="I317" i="10"/>
  <c r="I503" i="10"/>
  <c r="I500" i="10" s="1"/>
  <c r="K500" i="10"/>
  <c r="I346" i="10"/>
  <c r="K339" i="10"/>
  <c r="K372" i="10" l="1"/>
  <c r="I372" i="10"/>
  <c r="J372" i="10"/>
  <c r="I302" i="10"/>
  <c r="J302" i="10"/>
  <c r="K302" i="10"/>
  <c r="L302" i="10"/>
  <c r="I295" i="10"/>
  <c r="J295" i="10"/>
  <c r="K295" i="10"/>
  <c r="L295" i="10"/>
  <c r="I281" i="10"/>
  <c r="J281" i="10"/>
  <c r="K281" i="10"/>
  <c r="L281" i="10"/>
  <c r="I274" i="10"/>
  <c r="J274" i="10"/>
  <c r="K274" i="10"/>
  <c r="L274" i="10"/>
  <c r="I261" i="10"/>
  <c r="J261" i="10"/>
  <c r="K261" i="10"/>
  <c r="L261" i="10"/>
  <c r="I262" i="10"/>
  <c r="I311" i="10" s="1"/>
  <c r="I310" i="10" s="1"/>
  <c r="J262" i="10"/>
  <c r="J311" i="10" s="1"/>
  <c r="J310" i="10" s="1"/>
  <c r="K262" i="10"/>
  <c r="K311" i="10" s="1"/>
  <c r="K310" i="10" s="1"/>
  <c r="L262" i="10"/>
  <c r="L311" i="10" s="1"/>
  <c r="L310" i="10" s="1"/>
  <c r="J616" i="10"/>
  <c r="K616" i="10"/>
  <c r="L616" i="10"/>
  <c r="I616" i="10"/>
  <c r="J623" i="10"/>
  <c r="K623" i="10"/>
  <c r="L623" i="10"/>
  <c r="L610" i="10" s="1"/>
  <c r="L609" i="10" s="1"/>
  <c r="I623" i="10"/>
  <c r="L638" i="10"/>
  <c r="J638" i="10"/>
  <c r="K638" i="10"/>
  <c r="I638" i="10"/>
  <c r="J644" i="10"/>
  <c r="K644" i="10"/>
  <c r="I644" i="10"/>
  <c r="J703" i="10"/>
  <c r="J702" i="10" s="1"/>
  <c r="K703" i="10"/>
  <c r="K702" i="10" s="1"/>
  <c r="L703" i="10"/>
  <c r="L702" i="10" s="1"/>
  <c r="I703" i="10"/>
  <c r="I702" i="10" s="1"/>
  <c r="J709" i="10"/>
  <c r="K709" i="10"/>
  <c r="L709" i="10"/>
  <c r="I709" i="10"/>
  <c r="I717" i="10"/>
  <c r="J717" i="10"/>
  <c r="K717" i="10"/>
  <c r="L717" i="10"/>
  <c r="J723" i="10"/>
  <c r="K723" i="10"/>
  <c r="L723" i="10"/>
  <c r="I723" i="10"/>
  <c r="J745" i="10"/>
  <c r="K745" i="10"/>
  <c r="L745" i="10"/>
  <c r="I745" i="10"/>
  <c r="J751" i="10"/>
  <c r="K751" i="10"/>
  <c r="L751" i="10"/>
  <c r="I751" i="10"/>
  <c r="J759" i="10"/>
  <c r="J758" i="10" s="1"/>
  <c r="K759" i="10"/>
  <c r="K758" i="10" s="1"/>
  <c r="L759" i="10"/>
  <c r="L758" i="10" s="1"/>
  <c r="I759" i="10"/>
  <c r="I758" i="10" s="1"/>
  <c r="J765" i="10"/>
  <c r="K765" i="10"/>
  <c r="L765" i="10"/>
  <c r="I765" i="10"/>
  <c r="J772" i="10"/>
  <c r="J771" i="10" s="1"/>
  <c r="K772" i="10"/>
  <c r="K771" i="10" s="1"/>
  <c r="L772" i="10"/>
  <c r="L771" i="10" s="1"/>
  <c r="I772" i="10"/>
  <c r="I771" i="10" s="1"/>
  <c r="J778" i="10"/>
  <c r="K778" i="10"/>
  <c r="L778" i="10"/>
  <c r="I778" i="10"/>
  <c r="L786" i="10"/>
  <c r="L785" i="10" s="1"/>
  <c r="J786" i="10"/>
  <c r="J785" i="10" s="1"/>
  <c r="K786" i="10"/>
  <c r="K785" i="10" s="1"/>
  <c r="I786" i="10"/>
  <c r="I785" i="10" s="1"/>
  <c r="J792" i="10"/>
  <c r="K792" i="10"/>
  <c r="I792" i="10"/>
  <c r="L813" i="10"/>
  <c r="J813" i="10"/>
  <c r="K813" i="10"/>
  <c r="I813" i="10"/>
  <c r="L821" i="10"/>
  <c r="L820" i="10" s="1"/>
  <c r="J821" i="10"/>
  <c r="J820" i="10" s="1"/>
  <c r="K821" i="10"/>
  <c r="K820" i="10" s="1"/>
  <c r="I821" i="10"/>
  <c r="I820" i="10" s="1"/>
  <c r="J827" i="10"/>
  <c r="K827" i="10"/>
  <c r="L827" i="10"/>
  <c r="I827" i="10"/>
  <c r="J835" i="10"/>
  <c r="J834" i="10" s="1"/>
  <c r="K835" i="10"/>
  <c r="K834" i="10" s="1"/>
  <c r="L835" i="10"/>
  <c r="L834" i="10" s="1"/>
  <c r="I835" i="10"/>
  <c r="I834" i="10" s="1"/>
  <c r="L841" i="10"/>
  <c r="J841" i="10"/>
  <c r="K841" i="10"/>
  <c r="I841" i="10"/>
  <c r="K893" i="10"/>
  <c r="K913" i="10" s="1"/>
  <c r="K912" i="10" s="1"/>
  <c r="K894" i="10"/>
  <c r="K915" i="10" s="1"/>
  <c r="J893" i="10"/>
  <c r="J913" i="10" s="1"/>
  <c r="J912" i="10" s="1"/>
  <c r="L893" i="10"/>
  <c r="L913" i="10" s="1"/>
  <c r="L912" i="10" s="1"/>
  <c r="I893" i="10"/>
  <c r="I913" i="10" s="1"/>
  <c r="I912" i="10" s="1"/>
  <c r="I920" i="10" s="1"/>
  <c r="I919" i="10" s="1"/>
  <c r="J894" i="10"/>
  <c r="J915" i="10" s="1"/>
  <c r="L894" i="10"/>
  <c r="L915" i="10" s="1"/>
  <c r="I894" i="10"/>
  <c r="I915" i="10" s="1"/>
  <c r="J906" i="10"/>
  <c r="I906" i="10"/>
  <c r="J899" i="10"/>
  <c r="K899" i="10"/>
  <c r="L899" i="10"/>
  <c r="I899" i="10"/>
  <c r="J987" i="10"/>
  <c r="K987" i="10"/>
  <c r="L987" i="10"/>
  <c r="I987" i="10"/>
  <c r="J1023" i="10"/>
  <c r="K1023" i="10"/>
  <c r="L1023" i="10"/>
  <c r="I1023" i="10"/>
  <c r="J932" i="10"/>
  <c r="K932" i="10"/>
  <c r="L932" i="10"/>
  <c r="I932" i="10"/>
  <c r="J938" i="10"/>
  <c r="J931" i="10" s="1"/>
  <c r="K938" i="10"/>
  <c r="K931" i="10" s="1"/>
  <c r="L938" i="10"/>
  <c r="L931" i="10" s="1"/>
  <c r="I938" i="10"/>
  <c r="I931" i="10" s="1"/>
  <c r="J947" i="10"/>
  <c r="J996" i="10" s="1"/>
  <c r="K947" i="10"/>
  <c r="K996" i="10" s="1"/>
  <c r="L947" i="10"/>
  <c r="L996" i="10" s="1"/>
  <c r="J946" i="10"/>
  <c r="K946" i="10"/>
  <c r="L946" i="10"/>
  <c r="I946" i="10"/>
  <c r="I947" i="10"/>
  <c r="L952" i="10"/>
  <c r="L945" i="10" s="1"/>
  <c r="J952" i="10"/>
  <c r="J945" i="10" s="1"/>
  <c r="K952" i="10"/>
  <c r="K945" i="10" s="1"/>
  <c r="I952" i="10"/>
  <c r="I945" i="10" s="1"/>
  <c r="J960" i="10"/>
  <c r="J959" i="10" s="1"/>
  <c r="K960" i="10"/>
  <c r="L960" i="10"/>
  <c r="L959" i="10" s="1"/>
  <c r="I960" i="10"/>
  <c r="I959" i="10" s="1"/>
  <c r="J980" i="10"/>
  <c r="K980" i="10"/>
  <c r="L980" i="10"/>
  <c r="I980" i="10"/>
  <c r="J973" i="10"/>
  <c r="K973" i="10"/>
  <c r="L973" i="10"/>
  <c r="I973" i="10"/>
  <c r="M960" i="10"/>
  <c r="K959" i="10"/>
  <c r="K966" i="10"/>
  <c r="L966" i="10"/>
  <c r="J966" i="10"/>
  <c r="J1037" i="10"/>
  <c r="J1031" i="10" s="1"/>
  <c r="J1030" i="10" s="1"/>
  <c r="K1037" i="10"/>
  <c r="K1031" i="10" s="1"/>
  <c r="K1030" i="10" s="1"/>
  <c r="L1037" i="10"/>
  <c r="L1031" i="10" s="1"/>
  <c r="L1030" i="10" s="1"/>
  <c r="I1037" i="10"/>
  <c r="I1031" i="10" s="1"/>
  <c r="I1030" i="10" s="1"/>
  <c r="J1051" i="10"/>
  <c r="J1045" i="10" s="1"/>
  <c r="K1051" i="10"/>
  <c r="K1045" i="10" s="1"/>
  <c r="L1051" i="10"/>
  <c r="L1045" i="10" s="1"/>
  <c r="I1051" i="10"/>
  <c r="I1045" i="10" s="1"/>
  <c r="J1090" i="10"/>
  <c r="L1083" i="10"/>
  <c r="J1083" i="10"/>
  <c r="K1083" i="10"/>
  <c r="I1083" i="10"/>
  <c r="K1090" i="10"/>
  <c r="L1090" i="10"/>
  <c r="I1090" i="10"/>
  <c r="J1104" i="10"/>
  <c r="K1104" i="10"/>
  <c r="L1104" i="10"/>
  <c r="I1104" i="10"/>
  <c r="J1111" i="10"/>
  <c r="K1111" i="10"/>
  <c r="L1111" i="10"/>
  <c r="I1111" i="10"/>
  <c r="K1118" i="10"/>
  <c r="L1118" i="10"/>
  <c r="I1118" i="10"/>
  <c r="J1125" i="10"/>
  <c r="K1125" i="10"/>
  <c r="L1125" i="10"/>
  <c r="I1125" i="10"/>
  <c r="L1141" i="10"/>
  <c r="J1141" i="10"/>
  <c r="K1141" i="10"/>
  <c r="I1141" i="10"/>
  <c r="J1147" i="10"/>
  <c r="K1147" i="10"/>
  <c r="I1147" i="10"/>
  <c r="J1154" i="10"/>
  <c r="K1154" i="10"/>
  <c r="L1154" i="10"/>
  <c r="I1154" i="10"/>
  <c r="J1194" i="10"/>
  <c r="J1200" i="10" s="1"/>
  <c r="J1199" i="10" s="1"/>
  <c r="J1198" i="10" s="1"/>
  <c r="K1194" i="10"/>
  <c r="K1200" i="10" s="1"/>
  <c r="K1199" i="10" s="1"/>
  <c r="K1198" i="10" s="1"/>
  <c r="L1194" i="10"/>
  <c r="L1193" i="10" s="1"/>
  <c r="L1192" i="10" s="1"/>
  <c r="I1194" i="10"/>
  <c r="I1200" i="10" s="1"/>
  <c r="I1199" i="10" s="1"/>
  <c r="I1198" i="10" s="1"/>
  <c r="J1181" i="10"/>
  <c r="J1180" i="10" s="1"/>
  <c r="K1181" i="10"/>
  <c r="K1180" i="10" s="1"/>
  <c r="L1181" i="10"/>
  <c r="L1180" i="10" s="1"/>
  <c r="I1181" i="10"/>
  <c r="I1180" i="10" s="1"/>
  <c r="J1187" i="10"/>
  <c r="K1187" i="10"/>
  <c r="L1187" i="10"/>
  <c r="I1187" i="10"/>
  <c r="J1596" i="10"/>
  <c r="K1596" i="10"/>
  <c r="I1596" i="10"/>
  <c r="J1582" i="10"/>
  <c r="K1582" i="10"/>
  <c r="I1582" i="10"/>
  <c r="J1589" i="10"/>
  <c r="K1589" i="10"/>
  <c r="L1589" i="10"/>
  <c r="I1589" i="10"/>
  <c r="J1617" i="10"/>
  <c r="K1617" i="10"/>
  <c r="L1617" i="10"/>
  <c r="I1617" i="10"/>
  <c r="J1630" i="10"/>
  <c r="K1630" i="10"/>
  <c r="L1630" i="10"/>
  <c r="I1630" i="10"/>
  <c r="J1668" i="10"/>
  <c r="J1681" i="10" s="1"/>
  <c r="K1668" i="10"/>
  <c r="K1681" i="10" s="1"/>
  <c r="L1668" i="10"/>
  <c r="L1681" i="10" s="1"/>
  <c r="I1668" i="10"/>
  <c r="I1681" i="10" s="1"/>
  <c r="J1674" i="10"/>
  <c r="K1674" i="10"/>
  <c r="L1674" i="10"/>
  <c r="I1674" i="10"/>
  <c r="J1669" i="10"/>
  <c r="K1669" i="10"/>
  <c r="L1669" i="10"/>
  <c r="I1669" i="10"/>
  <c r="H1674" i="10"/>
  <c r="J192" i="10"/>
  <c r="J191" i="10" s="1"/>
  <c r="K192" i="10"/>
  <c r="K191" i="10" s="1"/>
  <c r="L192" i="10"/>
  <c r="L191" i="10" s="1"/>
  <c r="I192" i="10"/>
  <c r="I191" i="10" s="1"/>
  <c r="J194" i="10"/>
  <c r="J201" i="10" s="1"/>
  <c r="J200" i="10" s="1"/>
  <c r="K194" i="10"/>
  <c r="K201" i="10" s="1"/>
  <c r="K200" i="10" s="1"/>
  <c r="L194" i="10"/>
  <c r="I194" i="10"/>
  <c r="I201" i="10" s="1"/>
  <c r="I200" i="10" s="1"/>
  <c r="I610" i="10" l="1"/>
  <c r="I609" i="10" s="1"/>
  <c r="K737" i="10"/>
  <c r="I996" i="10"/>
  <c r="I995" i="10" s="1"/>
  <c r="H947" i="10"/>
  <c r="H717" i="10"/>
  <c r="H946" i="10"/>
  <c r="J1651" i="10"/>
  <c r="J1650" i="10" s="1"/>
  <c r="J1649" i="10" s="1"/>
  <c r="J1616" i="10"/>
  <c r="I1651" i="10"/>
  <c r="I1650" i="10" s="1"/>
  <c r="I1649" i="10" s="1"/>
  <c r="I1616" i="10"/>
  <c r="I1595" i="10"/>
  <c r="I1594" i="10" s="1"/>
  <c r="I1602" i="10"/>
  <c r="I1600" i="10" s="1"/>
  <c r="L1651" i="10"/>
  <c r="L1657" i="10" s="1"/>
  <c r="L1656" i="10" s="1"/>
  <c r="L1655" i="10" s="1"/>
  <c r="L1616" i="10"/>
  <c r="K1595" i="10"/>
  <c r="K1594" i="10" s="1"/>
  <c r="K1602" i="10"/>
  <c r="K1600" i="10" s="1"/>
  <c r="J1595" i="10"/>
  <c r="J1594" i="10" s="1"/>
  <c r="J1602" i="10"/>
  <c r="J1600" i="10" s="1"/>
  <c r="K1651" i="10"/>
  <c r="K1650" i="10" s="1"/>
  <c r="K1649" i="10" s="1"/>
  <c r="K1616" i="10"/>
  <c r="I737" i="10"/>
  <c r="K610" i="10"/>
  <c r="K609" i="10" s="1"/>
  <c r="J737" i="10"/>
  <c r="J736" i="10" s="1"/>
  <c r="J735" i="10" s="1"/>
  <c r="K994" i="10"/>
  <c r="K993" i="10" s="1"/>
  <c r="L309" i="10"/>
  <c r="L308" i="10" s="1"/>
  <c r="L307" i="10" s="1"/>
  <c r="L260" i="10"/>
  <c r="J1066" i="10"/>
  <c r="J1065" i="10" s="1"/>
  <c r="J995" i="10"/>
  <c r="I994" i="10"/>
  <c r="I993" i="10" s="1"/>
  <c r="J260" i="10"/>
  <c r="J309" i="10"/>
  <c r="J308" i="10" s="1"/>
  <c r="J307" i="10" s="1"/>
  <c r="K995" i="10"/>
  <c r="K1066" i="10"/>
  <c r="K1065" i="10" s="1"/>
  <c r="J994" i="10"/>
  <c r="J993" i="10" s="1"/>
  <c r="K260" i="10"/>
  <c r="K309" i="10"/>
  <c r="K308" i="10" s="1"/>
  <c r="K307" i="10" s="1"/>
  <c r="L193" i="10"/>
  <c r="L190" i="10" s="1"/>
  <c r="L201" i="10"/>
  <c r="L200" i="10" s="1"/>
  <c r="K1077" i="10"/>
  <c r="K1076" i="10" s="1"/>
  <c r="L1066" i="10"/>
  <c r="L1065" i="10" s="1"/>
  <c r="L995" i="10"/>
  <c r="L994" i="10"/>
  <c r="L993" i="10" s="1"/>
  <c r="L737" i="10"/>
  <c r="L736" i="10" s="1"/>
  <c r="L735" i="10" s="1"/>
  <c r="I309" i="10"/>
  <c r="I308" i="10" s="1"/>
  <c r="I307" i="10" s="1"/>
  <c r="I260" i="10"/>
  <c r="J1685" i="10"/>
  <c r="J1683" i="10"/>
  <c r="L1163" i="10"/>
  <c r="L1171" i="10"/>
  <c r="L1170" i="10" s="1"/>
  <c r="L1044" i="10"/>
  <c r="L1058" i="10"/>
  <c r="K922" i="10"/>
  <c r="K921" i="10" s="1"/>
  <c r="K914" i="10"/>
  <c r="K911" i="10" s="1"/>
  <c r="J744" i="10"/>
  <c r="J848" i="10"/>
  <c r="J672" i="10"/>
  <c r="J671" i="10" s="1"/>
  <c r="I1685" i="10"/>
  <c r="I1683" i="10"/>
  <c r="I1680" i="10"/>
  <c r="I1688" i="10"/>
  <c r="J1140" i="10"/>
  <c r="K1163" i="10"/>
  <c r="K1171" i="10"/>
  <c r="K1170" i="10" s="1"/>
  <c r="K1044" i="10"/>
  <c r="K1058" i="10"/>
  <c r="K920" i="10"/>
  <c r="I744" i="10"/>
  <c r="I848" i="10"/>
  <c r="L716" i="10"/>
  <c r="I637" i="10"/>
  <c r="I651" i="10"/>
  <c r="I650" i="10" s="1"/>
  <c r="I649" i="10" s="1"/>
  <c r="I672" i="10"/>
  <c r="I671" i="10" s="1"/>
  <c r="L1685" i="10"/>
  <c r="L1683" i="10"/>
  <c r="L1680" i="10"/>
  <c r="L1688" i="10"/>
  <c r="L1650" i="10"/>
  <c r="L1649" i="10" s="1"/>
  <c r="L1140" i="10"/>
  <c r="J1163" i="10"/>
  <c r="J1171" i="10"/>
  <c r="J1170" i="10" s="1"/>
  <c r="J1044" i="10"/>
  <c r="J1058" i="10"/>
  <c r="I914" i="10"/>
  <c r="I911" i="10" s="1"/>
  <c r="I922" i="10"/>
  <c r="I921" i="10" s="1"/>
  <c r="I918" i="10" s="1"/>
  <c r="L920" i="10"/>
  <c r="L919" i="10" s="1"/>
  <c r="L744" i="10"/>
  <c r="L848" i="10"/>
  <c r="K716" i="10"/>
  <c r="K736" i="10"/>
  <c r="K735" i="10" s="1"/>
  <c r="K637" i="10"/>
  <c r="K651" i="10"/>
  <c r="K650" i="10" s="1"/>
  <c r="K649" i="10" s="1"/>
  <c r="J1688" i="10"/>
  <c r="J1680" i="10"/>
  <c r="K1140" i="10"/>
  <c r="J914" i="10"/>
  <c r="J911" i="10" s="1"/>
  <c r="J922" i="10"/>
  <c r="J921" i="10" s="1"/>
  <c r="I716" i="10"/>
  <c r="I736" i="10"/>
  <c r="I735" i="10" s="1"/>
  <c r="L637" i="10"/>
  <c r="L651" i="10"/>
  <c r="L650" i="10" s="1"/>
  <c r="L649" i="10" s="1"/>
  <c r="K1683" i="10"/>
  <c r="K1685" i="10"/>
  <c r="K1688" i="10"/>
  <c r="K1680" i="10"/>
  <c r="I1140" i="10"/>
  <c r="I1171" i="10"/>
  <c r="I1170" i="10" s="1"/>
  <c r="I1163" i="10"/>
  <c r="I1044" i="10"/>
  <c r="I1058" i="10"/>
  <c r="L922" i="10"/>
  <c r="L921" i="10" s="1"/>
  <c r="L914" i="10"/>
  <c r="L911" i="10" s="1"/>
  <c r="J920" i="10"/>
  <c r="J919" i="10" s="1"/>
  <c r="K744" i="10"/>
  <c r="K848" i="10"/>
  <c r="J716" i="10"/>
  <c r="J637" i="10"/>
  <c r="J651" i="10"/>
  <c r="J650" i="10" s="1"/>
  <c r="J649" i="10" s="1"/>
  <c r="K672" i="10"/>
  <c r="K671" i="10" s="1"/>
  <c r="I892" i="10"/>
  <c r="L1077" i="10"/>
  <c r="L1076" i="10" s="1"/>
  <c r="J1077" i="10"/>
  <c r="J1076" i="10" s="1"/>
  <c r="K1667" i="10"/>
  <c r="J1667" i="10"/>
  <c r="I1667" i="10"/>
  <c r="K1098" i="10"/>
  <c r="K1097" i="10" s="1"/>
  <c r="I1077" i="10"/>
  <c r="I1076" i="10" s="1"/>
  <c r="J892" i="10"/>
  <c r="I1098" i="10"/>
  <c r="I1097" i="10" s="1"/>
  <c r="L1098" i="10"/>
  <c r="L1097" i="10" s="1"/>
  <c r="L1667" i="10"/>
  <c r="J1098" i="10"/>
  <c r="J1097" i="10" s="1"/>
  <c r="J610" i="10"/>
  <c r="I630" i="10"/>
  <c r="I629" i="10" s="1"/>
  <c r="I628" i="10" s="1"/>
  <c r="J1193" i="10"/>
  <c r="J1192" i="10" s="1"/>
  <c r="L630" i="10"/>
  <c r="L629" i="10" s="1"/>
  <c r="L628" i="10" s="1"/>
  <c r="L1200" i="10"/>
  <c r="L1199" i="10" s="1"/>
  <c r="L1198" i="10" s="1"/>
  <c r="K1193" i="10"/>
  <c r="K1192" i="10" s="1"/>
  <c r="I1193" i="10"/>
  <c r="I1192" i="10" s="1"/>
  <c r="K630" i="10"/>
  <c r="K629" i="10" s="1"/>
  <c r="K628" i="10" s="1"/>
  <c r="L644" i="10"/>
  <c r="L792" i="10"/>
  <c r="L906" i="10"/>
  <c r="L892" i="10" s="1"/>
  <c r="K906" i="10"/>
  <c r="K892" i="10" s="1"/>
  <c r="L1147" i="10"/>
  <c r="J193" i="10"/>
  <c r="J190" i="10" s="1"/>
  <c r="K193" i="10"/>
  <c r="K190" i="10" s="1"/>
  <c r="I193" i="10"/>
  <c r="I190" i="10" s="1"/>
  <c r="K1657" i="10" l="1"/>
  <c r="K1656" i="10" s="1"/>
  <c r="K1655" i="10" s="1"/>
  <c r="J1657" i="10"/>
  <c r="J1656" i="10" s="1"/>
  <c r="J1655" i="10" s="1"/>
  <c r="K918" i="10"/>
  <c r="K919" i="10"/>
  <c r="I1066" i="10"/>
  <c r="I1065" i="10" s="1"/>
  <c r="I1657" i="10"/>
  <c r="I1656" i="10" s="1"/>
  <c r="I1655" i="10" s="1"/>
  <c r="I992" i="10"/>
  <c r="J992" i="10"/>
  <c r="J918" i="10"/>
  <c r="K1162" i="10"/>
  <c r="K1169" i="10" s="1"/>
  <c r="K1168" i="10" s="1"/>
  <c r="K1167" i="10" s="1"/>
  <c r="L992" i="10"/>
  <c r="K992" i="10"/>
  <c r="L918" i="10"/>
  <c r="K1687" i="10"/>
  <c r="J1162" i="10"/>
  <c r="I1687" i="10"/>
  <c r="K1690" i="10"/>
  <c r="K1682" i="10"/>
  <c r="K1679" i="10" s="1"/>
  <c r="J1687" i="10"/>
  <c r="I1682" i="10"/>
  <c r="I1679" i="10" s="1"/>
  <c r="I1690" i="10"/>
  <c r="J854" i="10"/>
  <c r="J853" i="10" s="1"/>
  <c r="J852" i="10" s="1"/>
  <c r="J847" i="10"/>
  <c r="J846" i="10" s="1"/>
  <c r="L1064" i="10"/>
  <c r="L1063" i="10" s="1"/>
  <c r="L1062" i="10" s="1"/>
  <c r="L1057" i="10"/>
  <c r="L1056" i="10" s="1"/>
  <c r="J1690" i="10"/>
  <c r="J1682" i="10"/>
  <c r="J1679" i="10" s="1"/>
  <c r="I670" i="10"/>
  <c r="I669" i="10" s="1"/>
  <c r="I668" i="10" s="1"/>
  <c r="K1064" i="10"/>
  <c r="K1063" i="10" s="1"/>
  <c r="K1062" i="10" s="1"/>
  <c r="K1057" i="10"/>
  <c r="K1056" i="10" s="1"/>
  <c r="K854" i="10"/>
  <c r="K853" i="10" s="1"/>
  <c r="K852" i="10" s="1"/>
  <c r="K847" i="10"/>
  <c r="K846" i="10" s="1"/>
  <c r="J1064" i="10"/>
  <c r="J1063" i="10" s="1"/>
  <c r="J1062" i="10" s="1"/>
  <c r="J1057" i="10"/>
  <c r="J1056" i="10" s="1"/>
  <c r="L1162" i="10"/>
  <c r="L1687" i="10"/>
  <c r="K670" i="10"/>
  <c r="K669" i="10" s="1"/>
  <c r="K668" i="10" s="1"/>
  <c r="I1064" i="10"/>
  <c r="I1063" i="10" s="1"/>
  <c r="I1062" i="10" s="1"/>
  <c r="I1057" i="10"/>
  <c r="I1056" i="10" s="1"/>
  <c r="I1162" i="10"/>
  <c r="L847" i="10"/>
  <c r="L846" i="10" s="1"/>
  <c r="L854" i="10"/>
  <c r="L853" i="10" s="1"/>
  <c r="L852" i="10" s="1"/>
  <c r="L1682" i="10"/>
  <c r="L1679" i="10" s="1"/>
  <c r="L1690" i="10"/>
  <c r="I847" i="10"/>
  <c r="I846" i="10" s="1"/>
  <c r="I854" i="10"/>
  <c r="I853" i="10" s="1"/>
  <c r="I852" i="10" s="1"/>
  <c r="J609" i="10"/>
  <c r="J630" i="10"/>
  <c r="J629" i="10" s="1"/>
  <c r="J628" i="10" s="1"/>
  <c r="L156" i="10"/>
  <c r="I156" i="10"/>
  <c r="K156" i="10"/>
  <c r="J128" i="10"/>
  <c r="K128" i="10"/>
  <c r="L128" i="10"/>
  <c r="I128" i="10"/>
  <c r="J73" i="10"/>
  <c r="K73" i="10"/>
  <c r="L73" i="10"/>
  <c r="I73" i="10"/>
  <c r="J16" i="10"/>
  <c r="K16" i="10"/>
  <c r="L16" i="10"/>
  <c r="I16" i="10"/>
  <c r="J23" i="10"/>
  <c r="K23" i="10"/>
  <c r="L23" i="10"/>
  <c r="I23" i="10"/>
  <c r="I65" i="10"/>
  <c r="L37" i="10"/>
  <c r="K37" i="10"/>
  <c r="J37" i="10"/>
  <c r="I37" i="10"/>
  <c r="K1161" i="10" l="1"/>
  <c r="K1160" i="10" s="1"/>
  <c r="J1689" i="10"/>
  <c r="J1686" i="10" s="1"/>
  <c r="J1699" i="10"/>
  <c r="J1698" i="10" s="1"/>
  <c r="J1161" i="10"/>
  <c r="J1160" i="10" s="1"/>
  <c r="J1169" i="10"/>
  <c r="L1689" i="10"/>
  <c r="L1686" i="10" s="1"/>
  <c r="L1161" i="10"/>
  <c r="L1160" i="10" s="1"/>
  <c r="L1169" i="10"/>
  <c r="I1699" i="10"/>
  <c r="I1698" i="10" s="1"/>
  <c r="I1689" i="10"/>
  <c r="I1686" i="10" s="1"/>
  <c r="K1689" i="10"/>
  <c r="K1686" i="10" s="1"/>
  <c r="I1169" i="10"/>
  <c r="I1161" i="10"/>
  <c r="I1160" i="10" s="1"/>
  <c r="J670" i="10"/>
  <c r="J669" i="10" s="1"/>
  <c r="J668" i="10" s="1"/>
  <c r="K72" i="10"/>
  <c r="K114" i="10"/>
  <c r="K113" i="10" s="1"/>
  <c r="K112" i="10" s="1"/>
  <c r="J72" i="10"/>
  <c r="J114" i="10"/>
  <c r="J113" i="10" s="1"/>
  <c r="J112" i="10" s="1"/>
  <c r="I30" i="10"/>
  <c r="I72" i="10"/>
  <c r="I114" i="10"/>
  <c r="I113" i="10" s="1"/>
  <c r="I112" i="10" s="1"/>
  <c r="K30" i="10"/>
  <c r="K65" i="10"/>
  <c r="J30" i="10"/>
  <c r="J65" i="10"/>
  <c r="L30" i="10"/>
  <c r="L65" i="10"/>
  <c r="L72" i="10"/>
  <c r="L114" i="10"/>
  <c r="L113" i="10" s="1"/>
  <c r="L112" i="10" s="1"/>
  <c r="M151" i="10"/>
  <c r="M149" i="10" s="1"/>
  <c r="N151" i="10"/>
  <c r="N149" i="10" s="1"/>
  <c r="H151" i="10"/>
  <c r="H44" i="10"/>
  <c r="N163" i="10"/>
  <c r="M163" i="10"/>
  <c r="H163" i="10"/>
  <c r="H149" i="10" l="1"/>
  <c r="H172" i="10"/>
  <c r="L64" i="10"/>
  <c r="L63" i="10" s="1"/>
  <c r="L199" i="10"/>
  <c r="L198" i="10" s="1"/>
  <c r="L197" i="10" s="1"/>
  <c r="K64" i="10"/>
  <c r="K63" i="10" s="1"/>
  <c r="K199" i="10"/>
  <c r="K198" i="10" s="1"/>
  <c r="K197" i="10" s="1"/>
  <c r="I64" i="10"/>
  <c r="I63" i="10" s="1"/>
  <c r="I199" i="10"/>
  <c r="I198" i="10" s="1"/>
  <c r="I197" i="10" s="1"/>
  <c r="J64" i="10"/>
  <c r="J63" i="10" s="1"/>
  <c r="J199" i="10"/>
  <c r="J198" i="10" s="1"/>
  <c r="J197" i="10" s="1"/>
  <c r="J1168" i="10"/>
  <c r="J1167" i="10" s="1"/>
  <c r="I1168" i="10"/>
  <c r="I1167" i="10" s="1"/>
  <c r="K1699" i="10"/>
  <c r="K1698" i="10" s="1"/>
  <c r="L1168" i="10"/>
  <c r="L1167" i="10" s="1"/>
  <c r="N952" i="10"/>
  <c r="M952" i="10"/>
  <c r="H952" i="10"/>
  <c r="I1695" i="10" l="1"/>
  <c r="I1693" i="10" s="1"/>
  <c r="J1695" i="10"/>
  <c r="J1693" i="10" s="1"/>
  <c r="K1695" i="10"/>
  <c r="K1693" i="10" s="1"/>
  <c r="N1674" i="10"/>
  <c r="M1674" i="10"/>
  <c r="N1669" i="10"/>
  <c r="N1685" i="10" s="1"/>
  <c r="M1669" i="10"/>
  <c r="M1685" i="10" s="1"/>
  <c r="H1669" i="10"/>
  <c r="H1685" i="10" s="1"/>
  <c r="N1668" i="10"/>
  <c r="N1681" i="10" s="1"/>
  <c r="N1680" i="10" s="1"/>
  <c r="M1668" i="10"/>
  <c r="M1681" i="10" s="1"/>
  <c r="H1668" i="10"/>
  <c r="H1681" i="10" s="1"/>
  <c r="N1644" i="10"/>
  <c r="M1644" i="10"/>
  <c r="H1644" i="10"/>
  <c r="N1637" i="10"/>
  <c r="M1637" i="10"/>
  <c r="H1637" i="10"/>
  <c r="N1630" i="10"/>
  <c r="M1630" i="10"/>
  <c r="H1630" i="10"/>
  <c r="N1623" i="10"/>
  <c r="M1623" i="10"/>
  <c r="H1623" i="10"/>
  <c r="N1620" i="10"/>
  <c r="N1654" i="10" s="1"/>
  <c r="N1660" i="10" s="1"/>
  <c r="M1620" i="10"/>
  <c r="M1654" i="10" s="1"/>
  <c r="H1620" i="10"/>
  <c r="H1654" i="10" s="1"/>
  <c r="H1660" i="10" s="1"/>
  <c r="N1617" i="10"/>
  <c r="M1617" i="10"/>
  <c r="H1617" i="10"/>
  <c r="N1596" i="10"/>
  <c r="M1596" i="10"/>
  <c r="M1595" i="10" s="1"/>
  <c r="M1594" i="10" s="1"/>
  <c r="N1589" i="10"/>
  <c r="M1589" i="10"/>
  <c r="H1589" i="10"/>
  <c r="N1582" i="10"/>
  <c r="M1582" i="10"/>
  <c r="N1550" i="10"/>
  <c r="M1550" i="10"/>
  <c r="H1550" i="10"/>
  <c r="M1544" i="10"/>
  <c r="M1543" i="10" s="1"/>
  <c r="N1543" i="10"/>
  <c r="N1537" i="10"/>
  <c r="N1529" i="10"/>
  <c r="M1529" i="10"/>
  <c r="H1529" i="10"/>
  <c r="N1522" i="10"/>
  <c r="M1522" i="10"/>
  <c r="H1522" i="10"/>
  <c r="N1515" i="10"/>
  <c r="M1515" i="10"/>
  <c r="H1515" i="10"/>
  <c r="N1508" i="10"/>
  <c r="M1508" i="10"/>
  <c r="H1508" i="10"/>
  <c r="N1502" i="10"/>
  <c r="N1501" i="10" s="1"/>
  <c r="M1502" i="10"/>
  <c r="M1501" i="10" s="1"/>
  <c r="N1478" i="10"/>
  <c r="M1478" i="10"/>
  <c r="H1478" i="10"/>
  <c r="N1469" i="10"/>
  <c r="M1469" i="10"/>
  <c r="H1469" i="10"/>
  <c r="N1455" i="10"/>
  <c r="M1455" i="10"/>
  <c r="H1455" i="10"/>
  <c r="N1448" i="10"/>
  <c r="M1448" i="10"/>
  <c r="H1448" i="10"/>
  <c r="N1441" i="10"/>
  <c r="M1441" i="10"/>
  <c r="H1441" i="10"/>
  <c r="N1434" i="10"/>
  <c r="M1434" i="10"/>
  <c r="H1434" i="10"/>
  <c r="N1427" i="10"/>
  <c r="M1427" i="10"/>
  <c r="H1427" i="10"/>
  <c r="M1422" i="10"/>
  <c r="M1415" i="10" s="1"/>
  <c r="M1413" i="10" s="1"/>
  <c r="M1410" i="10"/>
  <c r="N1420" i="10"/>
  <c r="H1420" i="10"/>
  <c r="H1415" i="10"/>
  <c r="M1568" i="10"/>
  <c r="H1414" i="10"/>
  <c r="H1568" i="10" s="1"/>
  <c r="H1606" i="10" s="1"/>
  <c r="H1411" i="10"/>
  <c r="H1564" i="10" s="1"/>
  <c r="N1402" i="10"/>
  <c r="M1402" i="10"/>
  <c r="N1367" i="10"/>
  <c r="M1367" i="10"/>
  <c r="H1367" i="10"/>
  <c r="N1360" i="10"/>
  <c r="M1360" i="10"/>
  <c r="H1360" i="10"/>
  <c r="N1353" i="10"/>
  <c r="M1353" i="10"/>
  <c r="H1353" i="10"/>
  <c r="N1346" i="10"/>
  <c r="M1346" i="10"/>
  <c r="H1346" i="10"/>
  <c r="N1339" i="10"/>
  <c r="M1339" i="10"/>
  <c r="H1339" i="10"/>
  <c r="N1332" i="10"/>
  <c r="M1332" i="10"/>
  <c r="H1332" i="10"/>
  <c r="N1325" i="10"/>
  <c r="M1325" i="10"/>
  <c r="H1325" i="10"/>
  <c r="N1318" i="10"/>
  <c r="M1318" i="10"/>
  <c r="H1318" i="10"/>
  <c r="N1311" i="10"/>
  <c r="H1311" i="10"/>
  <c r="N1304" i="10"/>
  <c r="H1304" i="10"/>
  <c r="N1297" i="10"/>
  <c r="M1297" i="10"/>
  <c r="H1297" i="10"/>
  <c r="N1290" i="10"/>
  <c r="M1290" i="10"/>
  <c r="H1290" i="10"/>
  <c r="N1282" i="10"/>
  <c r="M1282" i="10"/>
  <c r="N1275" i="10"/>
  <c r="M1275" i="10"/>
  <c r="H1275" i="10"/>
  <c r="N1268" i="10"/>
  <c r="M1268" i="10"/>
  <c r="H1268" i="10"/>
  <c r="N1233" i="10"/>
  <c r="M1233" i="10"/>
  <c r="N1226" i="10"/>
  <c r="M1226" i="10"/>
  <c r="H1226" i="10"/>
  <c r="N1220" i="10"/>
  <c r="M1220" i="10"/>
  <c r="N1187" i="10"/>
  <c r="M1187" i="10"/>
  <c r="H1187" i="10"/>
  <c r="N1181" i="10"/>
  <c r="N1180" i="10" s="1"/>
  <c r="M1181" i="10"/>
  <c r="M1180" i="10" s="1"/>
  <c r="H1181" i="10"/>
  <c r="H1194" i="10" s="1"/>
  <c r="H1193" i="10" s="1"/>
  <c r="N1154" i="10"/>
  <c r="M1154" i="10"/>
  <c r="H1154" i="10"/>
  <c r="N1147" i="10"/>
  <c r="M1147" i="10"/>
  <c r="H1147" i="10"/>
  <c r="N1141" i="10"/>
  <c r="N1140" i="10" s="1"/>
  <c r="M1141" i="10"/>
  <c r="M1140" i="10" s="1"/>
  <c r="H1141" i="10"/>
  <c r="N1118" i="10"/>
  <c r="M1118" i="10"/>
  <c r="H1118" i="10"/>
  <c r="N1111" i="10"/>
  <c r="M1111" i="10"/>
  <c r="H1111" i="10"/>
  <c r="N1104" i="10"/>
  <c r="M1104" i="10"/>
  <c r="H1104" i="10"/>
  <c r="N1099" i="10"/>
  <c r="M1099" i="10"/>
  <c r="M1164" i="10" s="1"/>
  <c r="H1171" i="10"/>
  <c r="H1170" i="10" s="1"/>
  <c r="N1098" i="10"/>
  <c r="M1098" i="10"/>
  <c r="H1098" i="10"/>
  <c r="H1097" i="10" s="1"/>
  <c r="N1090" i="10"/>
  <c r="M1090" i="10"/>
  <c r="H1090" i="10"/>
  <c r="N1083" i="10"/>
  <c r="M1083" i="10"/>
  <c r="H1083" i="10"/>
  <c r="N1077" i="10"/>
  <c r="N1076" i="10" s="1"/>
  <c r="H1077" i="10"/>
  <c r="H1076" i="10" s="1"/>
  <c r="N1051" i="10"/>
  <c r="M1051" i="10"/>
  <c r="H1051" i="10"/>
  <c r="N1045" i="10"/>
  <c r="N1044" i="10" s="1"/>
  <c r="M1045" i="10"/>
  <c r="M1044" i="10" s="1"/>
  <c r="N1037" i="10"/>
  <c r="M1037" i="10"/>
  <c r="H1037" i="10"/>
  <c r="N1031" i="10"/>
  <c r="N1030" i="10" s="1"/>
  <c r="M1031" i="10"/>
  <c r="M1030" i="10" s="1"/>
  <c r="H1031" i="10"/>
  <c r="H1030" i="10" s="1"/>
  <c r="N1023" i="10"/>
  <c r="M1023" i="10"/>
  <c r="H1023" i="10"/>
  <c r="N1016" i="10"/>
  <c r="M1016" i="10"/>
  <c r="H1016" i="10"/>
  <c r="N1009" i="10"/>
  <c r="M1009" i="10"/>
  <c r="H1009" i="10"/>
  <c r="N1007" i="10"/>
  <c r="M1007" i="10"/>
  <c r="H1007" i="10"/>
  <c r="N1006" i="10"/>
  <c r="M1006" i="10"/>
  <c r="M1061" i="10" s="1"/>
  <c r="M1069" i="10" s="1"/>
  <c r="M1068" i="10" s="1"/>
  <c r="H1006" i="10"/>
  <c r="H1061" i="10" s="1"/>
  <c r="H1069" i="10" s="1"/>
  <c r="H1068" i="10" s="1"/>
  <c r="N1003" i="10"/>
  <c r="M1003" i="10"/>
  <c r="H1003" i="10"/>
  <c r="N996" i="10"/>
  <c r="M996" i="10"/>
  <c r="M995" i="10" s="1"/>
  <c r="H996" i="10"/>
  <c r="H995" i="10" s="1"/>
  <c r="N987" i="10"/>
  <c r="M987" i="10"/>
  <c r="H987" i="10"/>
  <c r="N980" i="10"/>
  <c r="N979" i="10" s="1"/>
  <c r="M980" i="10"/>
  <c r="M979" i="10" s="1"/>
  <c r="H980" i="10"/>
  <c r="H979" i="10" s="1"/>
  <c r="N973" i="10"/>
  <c r="M973" i="10"/>
  <c r="H973" i="10"/>
  <c r="N972" i="10"/>
  <c r="M972" i="10"/>
  <c r="H972" i="10"/>
  <c r="N966" i="10"/>
  <c r="M966" i="10"/>
  <c r="H966" i="10"/>
  <c r="N960" i="10"/>
  <c r="N959" i="10" s="1"/>
  <c r="M959" i="10"/>
  <c r="H959" i="10"/>
  <c r="N945" i="10"/>
  <c r="M945" i="10"/>
  <c r="H945" i="10"/>
  <c r="N938" i="10"/>
  <c r="N931" i="10" s="1"/>
  <c r="M938" i="10"/>
  <c r="M931" i="10" s="1"/>
  <c r="H938" i="10"/>
  <c r="H931" i="10" s="1"/>
  <c r="N932" i="10"/>
  <c r="M932" i="10"/>
  <c r="H932" i="10"/>
  <c r="N906" i="10"/>
  <c r="M906" i="10"/>
  <c r="H906" i="10"/>
  <c r="N899" i="10"/>
  <c r="M899" i="10"/>
  <c r="H899" i="10"/>
  <c r="N894" i="10"/>
  <c r="N915" i="10" s="1"/>
  <c r="M894" i="10"/>
  <c r="M915" i="10" s="1"/>
  <c r="H894" i="10"/>
  <c r="H915" i="10" s="1"/>
  <c r="N893" i="10"/>
  <c r="M893" i="10"/>
  <c r="M913" i="10" s="1"/>
  <c r="M912" i="10" s="1"/>
  <c r="M920" i="10" s="1"/>
  <c r="M919" i="10" s="1"/>
  <c r="H893" i="10"/>
  <c r="N881" i="10"/>
  <c r="M881" i="10"/>
  <c r="H881" i="10"/>
  <c r="N876" i="10"/>
  <c r="M876" i="10"/>
  <c r="H876" i="10"/>
  <c r="N841" i="10"/>
  <c r="M841" i="10"/>
  <c r="H841" i="10"/>
  <c r="N835" i="10"/>
  <c r="N834" i="10" s="1"/>
  <c r="M835" i="10"/>
  <c r="M834" i="10" s="1"/>
  <c r="H834" i="10"/>
  <c r="N827" i="10"/>
  <c r="M827" i="10"/>
  <c r="H827" i="10"/>
  <c r="N821" i="10"/>
  <c r="N820" i="10" s="1"/>
  <c r="M821" i="10"/>
  <c r="M820" i="10" s="1"/>
  <c r="H821" i="10"/>
  <c r="H820" i="10" s="1"/>
  <c r="N813" i="10"/>
  <c r="M813" i="10"/>
  <c r="H813" i="10"/>
  <c r="N806" i="10"/>
  <c r="M806" i="10"/>
  <c r="H806" i="10"/>
  <c r="N800" i="10"/>
  <c r="N799" i="10" s="1"/>
  <c r="M800" i="10"/>
  <c r="M799" i="10" s="1"/>
  <c r="H800" i="10"/>
  <c r="H799" i="10" s="1"/>
  <c r="N792" i="10"/>
  <c r="M792" i="10"/>
  <c r="H792" i="10"/>
  <c r="N786" i="10"/>
  <c r="N785" i="10" s="1"/>
  <c r="M786" i="10"/>
  <c r="M785" i="10" s="1"/>
  <c r="H786" i="10"/>
  <c r="H785" i="10" s="1"/>
  <c r="N778" i="10"/>
  <c r="M778" i="10"/>
  <c r="H778" i="10"/>
  <c r="N772" i="10"/>
  <c r="N771" i="10" s="1"/>
  <c r="M772" i="10"/>
  <c r="M771" i="10" s="1"/>
  <c r="H772" i="10"/>
  <c r="H771" i="10" s="1"/>
  <c r="N765" i="10"/>
  <c r="M765" i="10"/>
  <c r="H765" i="10"/>
  <c r="N759" i="10"/>
  <c r="N758" i="10" s="1"/>
  <c r="M759" i="10"/>
  <c r="M758" i="10" s="1"/>
  <c r="H759" i="10"/>
  <c r="H758" i="10" s="1"/>
  <c r="N751" i="10"/>
  <c r="M751" i="10"/>
  <c r="H751" i="10"/>
  <c r="N745" i="10"/>
  <c r="N744" i="10" s="1"/>
  <c r="M745" i="10"/>
  <c r="H745" i="10"/>
  <c r="N730" i="10"/>
  <c r="M730" i="10"/>
  <c r="H730" i="10"/>
  <c r="N723" i="10"/>
  <c r="M723" i="10"/>
  <c r="H723" i="10"/>
  <c r="N717" i="10"/>
  <c r="N716" i="10" s="1"/>
  <c r="M717" i="10"/>
  <c r="N709" i="10"/>
  <c r="M709" i="10"/>
  <c r="H709" i="10"/>
  <c r="N703" i="10"/>
  <c r="N702" i="10" s="1"/>
  <c r="M703" i="10"/>
  <c r="H703" i="10"/>
  <c r="H702" i="10" s="1"/>
  <c r="N691" i="10"/>
  <c r="M691" i="10"/>
  <c r="H691" i="10"/>
  <c r="N686" i="10"/>
  <c r="M686" i="10"/>
  <c r="H686" i="10"/>
  <c r="N664" i="10"/>
  <c r="N663" i="10" s="1"/>
  <c r="M664" i="10"/>
  <c r="M663" i="10" s="1"/>
  <c r="H664" i="10"/>
  <c r="H663" i="10" s="1"/>
  <c r="N658" i="10"/>
  <c r="M658" i="10"/>
  <c r="H658" i="10"/>
  <c r="N644" i="10"/>
  <c r="M644" i="10"/>
  <c r="H644" i="10"/>
  <c r="N638" i="10"/>
  <c r="N637" i="10" s="1"/>
  <c r="M638" i="10"/>
  <c r="M651" i="10" s="1"/>
  <c r="M650" i="10" s="1"/>
  <c r="M649" i="10" s="1"/>
  <c r="H638" i="10"/>
  <c r="H651" i="10" s="1"/>
  <c r="N623" i="10"/>
  <c r="M623" i="10"/>
  <c r="H623" i="10"/>
  <c r="N616" i="10"/>
  <c r="M616" i="10"/>
  <c r="H616" i="10"/>
  <c r="N610" i="10"/>
  <c r="N630" i="10" s="1"/>
  <c r="N629" i="10" s="1"/>
  <c r="N628" i="10" s="1"/>
  <c r="M610" i="10"/>
  <c r="M630" i="10" s="1"/>
  <c r="M629" i="10" s="1"/>
  <c r="M628" i="10" s="1"/>
  <c r="H610" i="10"/>
  <c r="H609" i="10" s="1"/>
  <c r="N594" i="10"/>
  <c r="M594" i="10"/>
  <c r="N586" i="10"/>
  <c r="N585" i="10" s="1"/>
  <c r="M586" i="10"/>
  <c r="M585" i="10" s="1"/>
  <c r="H586" i="10"/>
  <c r="H585" i="10" s="1"/>
  <c r="N581" i="10"/>
  <c r="N603" i="10" s="1"/>
  <c r="N602" i="10" s="1"/>
  <c r="M581" i="10"/>
  <c r="M603" i="10" s="1"/>
  <c r="H581" i="10"/>
  <c r="H603" i="10" s="1"/>
  <c r="N580" i="10"/>
  <c r="N601" i="10" s="1"/>
  <c r="N600" i="10" s="1"/>
  <c r="M580" i="10"/>
  <c r="M601" i="10" s="1"/>
  <c r="M600" i="10" s="1"/>
  <c r="H580" i="10"/>
  <c r="N565" i="10"/>
  <c r="M565" i="10"/>
  <c r="H565" i="10"/>
  <c r="N558" i="10"/>
  <c r="M558" i="10"/>
  <c r="H558" i="10"/>
  <c r="N551" i="10"/>
  <c r="M551" i="10"/>
  <c r="H551" i="10"/>
  <c r="N545" i="10"/>
  <c r="M545" i="10"/>
  <c r="H545" i="10"/>
  <c r="N537" i="10"/>
  <c r="M537" i="10"/>
  <c r="H537" i="10"/>
  <c r="N530" i="10"/>
  <c r="M530" i="10"/>
  <c r="H530" i="10"/>
  <c r="N524" i="10"/>
  <c r="M524" i="10"/>
  <c r="N515" i="10"/>
  <c r="M515" i="10"/>
  <c r="H515" i="10"/>
  <c r="N495" i="10"/>
  <c r="M495" i="10"/>
  <c r="H495" i="10"/>
  <c r="N490" i="10"/>
  <c r="N504" i="10" s="1"/>
  <c r="N503" i="10" s="1"/>
  <c r="M490" i="10"/>
  <c r="M504" i="10" s="1"/>
  <c r="M503" i="10" s="1"/>
  <c r="H490" i="10"/>
  <c r="H504" i="10" s="1"/>
  <c r="H503" i="10" s="1"/>
  <c r="N489" i="10"/>
  <c r="M489" i="10"/>
  <c r="H489" i="10"/>
  <c r="N481" i="10"/>
  <c r="M481" i="10"/>
  <c r="N475" i="10"/>
  <c r="N474" i="10" s="1"/>
  <c r="M475" i="10"/>
  <c r="M474" i="10" s="1"/>
  <c r="N467" i="10"/>
  <c r="N466" i="10" s="1"/>
  <c r="M467" i="10"/>
  <c r="M466" i="10" s="1"/>
  <c r="H467" i="10"/>
  <c r="H466" i="10" s="1"/>
  <c r="N461" i="10"/>
  <c r="N460" i="10" s="1"/>
  <c r="N459" i="10" s="1"/>
  <c r="M461" i="10"/>
  <c r="M460" i="10" s="1"/>
  <c r="M459" i="10" s="1"/>
  <c r="H461" i="10"/>
  <c r="H460" i="10" s="1"/>
  <c r="H459" i="10" s="1"/>
  <c r="M438" i="10"/>
  <c r="M437" i="10" s="1"/>
  <c r="N437" i="10"/>
  <c r="H437" i="10"/>
  <c r="N430" i="10"/>
  <c r="M430" i="10"/>
  <c r="H430" i="10"/>
  <c r="N423" i="10"/>
  <c r="M423" i="10"/>
  <c r="H423" i="10"/>
  <c r="N416" i="10"/>
  <c r="M416" i="10"/>
  <c r="N409" i="10"/>
  <c r="M409" i="10"/>
  <c r="H409" i="10"/>
  <c r="N404" i="10"/>
  <c r="N447" i="10" s="1"/>
  <c r="N446" i="10" s="1"/>
  <c r="M404" i="10"/>
  <c r="M447" i="10" s="1"/>
  <c r="M446" i="10" s="1"/>
  <c r="N403" i="10"/>
  <c r="H403" i="10"/>
  <c r="H445" i="10" s="1"/>
  <c r="H444" i="10" s="1"/>
  <c r="N387" i="10"/>
  <c r="M387" i="10"/>
  <c r="H387" i="10"/>
  <c r="N367" i="10"/>
  <c r="M367" i="10"/>
  <c r="H367" i="10"/>
  <c r="N360" i="10"/>
  <c r="M360" i="10"/>
  <c r="H360" i="10"/>
  <c r="N353" i="10"/>
  <c r="M353" i="10"/>
  <c r="H353" i="10"/>
  <c r="N347" i="10"/>
  <c r="N346" i="10" s="1"/>
  <c r="M347" i="10"/>
  <c r="M346" i="10" s="1"/>
  <c r="H347" i="10"/>
  <c r="H346" i="10" s="1"/>
  <c r="N339" i="10"/>
  <c r="M339" i="10"/>
  <c r="N331" i="10"/>
  <c r="M331" i="10"/>
  <c r="H331" i="10"/>
  <c r="N324" i="10"/>
  <c r="M324" i="10"/>
  <c r="H324" i="10"/>
  <c r="N319" i="10"/>
  <c r="N376" i="10" s="1"/>
  <c r="N375" i="10" s="1"/>
  <c r="M319" i="10"/>
  <c r="M376" i="10" s="1"/>
  <c r="M375" i="10" s="1"/>
  <c r="H319" i="10"/>
  <c r="H376" i="10" s="1"/>
  <c r="H375" i="10" s="1"/>
  <c r="N318" i="10"/>
  <c r="M318" i="10"/>
  <c r="N302" i="10"/>
  <c r="M302" i="10"/>
  <c r="H302" i="10"/>
  <c r="N295" i="10"/>
  <c r="N294" i="10" s="1"/>
  <c r="M295" i="10"/>
  <c r="M294" i="10" s="1"/>
  <c r="H295" i="10"/>
  <c r="H294" i="10" s="1"/>
  <c r="N288" i="10"/>
  <c r="M288" i="10"/>
  <c r="H288" i="10"/>
  <c r="N281" i="10"/>
  <c r="M281" i="10"/>
  <c r="H281" i="10"/>
  <c r="N274" i="10"/>
  <c r="M274" i="10"/>
  <c r="H274" i="10"/>
  <c r="N267" i="10"/>
  <c r="M267" i="10"/>
  <c r="H267" i="10"/>
  <c r="N262" i="10"/>
  <c r="N311" i="10" s="1"/>
  <c r="N310" i="10" s="1"/>
  <c r="M262" i="10"/>
  <c r="M311" i="10" s="1"/>
  <c r="M310" i="10" s="1"/>
  <c r="H262" i="10"/>
  <c r="N261" i="10"/>
  <c r="M261" i="10"/>
  <c r="H261" i="10"/>
  <c r="H309" i="10" s="1"/>
  <c r="H308" i="10" s="1"/>
  <c r="N245" i="10"/>
  <c r="M245" i="10"/>
  <c r="H245" i="10"/>
  <c r="N238" i="10"/>
  <c r="M238" i="10"/>
  <c r="H238" i="10"/>
  <c r="N233" i="10"/>
  <c r="N254" i="10" s="1"/>
  <c r="N253" i="10" s="1"/>
  <c r="M233" i="10"/>
  <c r="H233" i="10"/>
  <c r="H254" i="10" s="1"/>
  <c r="H253" i="10" s="1"/>
  <c r="N232" i="10"/>
  <c r="M232" i="10"/>
  <c r="H232" i="10"/>
  <c r="N224" i="10"/>
  <c r="M224" i="10"/>
  <c r="H224" i="10"/>
  <c r="N211" i="10"/>
  <c r="N210" i="10" s="1"/>
  <c r="M211" i="10"/>
  <c r="M210" i="10" s="1"/>
  <c r="H211" i="10"/>
  <c r="N185" i="10"/>
  <c r="M185" i="10"/>
  <c r="N180" i="10"/>
  <c r="N194" i="10" s="1"/>
  <c r="N193" i="10" s="1"/>
  <c r="M180" i="10"/>
  <c r="M194" i="10" s="1"/>
  <c r="M193" i="10" s="1"/>
  <c r="H180" i="10"/>
  <c r="H194" i="10" s="1"/>
  <c r="H193" i="10" s="1"/>
  <c r="N179" i="10"/>
  <c r="N191" i="10" s="1"/>
  <c r="M179" i="10"/>
  <c r="M191" i="10" s="1"/>
  <c r="H179" i="10"/>
  <c r="H191" i="10" s="1"/>
  <c r="N170" i="10"/>
  <c r="M170" i="10"/>
  <c r="N169" i="10"/>
  <c r="M169" i="10"/>
  <c r="N156" i="10"/>
  <c r="M156" i="10"/>
  <c r="H156" i="10"/>
  <c r="N172" i="10"/>
  <c r="N171" i="10" s="1"/>
  <c r="M172" i="10"/>
  <c r="M171" i="10" s="1"/>
  <c r="H171" i="10"/>
  <c r="N142" i="10"/>
  <c r="M142" i="10"/>
  <c r="H142" i="10"/>
  <c r="N135" i="10"/>
  <c r="M135" i="10"/>
  <c r="H135" i="10"/>
  <c r="H129" i="10"/>
  <c r="H169" i="10" s="1"/>
  <c r="N128" i="10"/>
  <c r="M128" i="10"/>
  <c r="N112" i="10"/>
  <c r="M112" i="10"/>
  <c r="H112" i="10"/>
  <c r="N93" i="10"/>
  <c r="M93" i="10"/>
  <c r="N86" i="10"/>
  <c r="M86" i="10"/>
  <c r="H86" i="10"/>
  <c r="N79" i="10"/>
  <c r="N78" i="10" s="1"/>
  <c r="M79" i="10"/>
  <c r="M78" i="10" s="1"/>
  <c r="H79" i="10"/>
  <c r="H78" i="10" s="1"/>
  <c r="H73" i="10"/>
  <c r="H72" i="10" s="1"/>
  <c r="H71" i="10" s="1"/>
  <c r="N72" i="10"/>
  <c r="N71" i="10" s="1"/>
  <c r="M72" i="10"/>
  <c r="M71" i="10" s="1"/>
  <c r="N44" i="10"/>
  <c r="M44" i="10"/>
  <c r="N37" i="10"/>
  <c r="N36" i="10" s="1"/>
  <c r="M37" i="10"/>
  <c r="M36" i="10" s="1"/>
  <c r="H36" i="10"/>
  <c r="N31" i="10"/>
  <c r="M31" i="10"/>
  <c r="M30" i="10" s="1"/>
  <c r="M29" i="10" s="1"/>
  <c r="H30" i="10"/>
  <c r="H29" i="10" s="1"/>
  <c r="N23" i="10"/>
  <c r="N22" i="10" s="1"/>
  <c r="M23" i="10"/>
  <c r="M22" i="10" s="1"/>
  <c r="H23" i="10"/>
  <c r="H22" i="10" s="1"/>
  <c r="N17" i="10"/>
  <c r="M17" i="10"/>
  <c r="H17" i="10"/>
  <c r="H65" i="10" s="1"/>
  <c r="H1602" i="10" l="1"/>
  <c r="H1695" i="10" s="1"/>
  <c r="H1694" i="10" s="1"/>
  <c r="H1563" i="10"/>
  <c r="M1219" i="10"/>
  <c r="N1219" i="10"/>
  <c r="M1409" i="10"/>
  <c r="H650" i="10"/>
  <c r="H649" i="10" s="1"/>
  <c r="M1537" i="10"/>
  <c r="M716" i="10"/>
  <c r="M737" i="10"/>
  <c r="M736" i="10" s="1"/>
  <c r="M735" i="10" s="1"/>
  <c r="N201" i="10"/>
  <c r="N200" i="10" s="1"/>
  <c r="H64" i="10"/>
  <c r="H63" i="10" s="1"/>
  <c r="H311" i="10"/>
  <c r="H310" i="10" s="1"/>
  <c r="H307" i="10" s="1"/>
  <c r="M1077" i="10"/>
  <c r="M1076" i="10" s="1"/>
  <c r="H201" i="10"/>
  <c r="H200" i="10" s="1"/>
  <c r="H1651" i="10"/>
  <c r="H1650" i="10" s="1"/>
  <c r="H1649" i="10" s="1"/>
  <c r="M65" i="10"/>
  <c r="M64" i="10" s="1"/>
  <c r="M63" i="10" s="1"/>
  <c r="M1651" i="10"/>
  <c r="M1657" i="10" s="1"/>
  <c r="M1656" i="10" s="1"/>
  <c r="M201" i="10"/>
  <c r="M200" i="10" s="1"/>
  <c r="N1651" i="10"/>
  <c r="N1657" i="10" s="1"/>
  <c r="N1656" i="10" s="1"/>
  <c r="N1655" i="10" s="1"/>
  <c r="N16" i="10"/>
  <c r="N15" i="10" s="1"/>
  <c r="N65" i="10"/>
  <c r="N199" i="10" s="1"/>
  <c r="N523" i="10"/>
  <c r="H1413" i="10"/>
  <c r="N544" i="10"/>
  <c r="H637" i="10"/>
  <c r="M1569" i="10"/>
  <c r="M1616" i="10"/>
  <c r="H1569" i="10"/>
  <c r="H1607" i="10" s="1"/>
  <c r="H1700" i="10" s="1"/>
  <c r="M1097" i="10"/>
  <c r="H523" i="10"/>
  <c r="M637" i="10"/>
  <c r="H1002" i="10"/>
  <c r="H252" i="10"/>
  <c r="H251" i="10" s="1"/>
  <c r="H250" i="10" s="1"/>
  <c r="H892" i="10"/>
  <c r="H1162" i="10"/>
  <c r="H1161" i="10" s="1"/>
  <c r="N1210" i="10"/>
  <c r="H1410" i="10"/>
  <c r="N1603" i="10"/>
  <c r="N1683" i="10"/>
  <c r="N1682" i="10" s="1"/>
  <c r="N1679" i="10" s="1"/>
  <c r="N260" i="10"/>
  <c r="M317" i="10"/>
  <c r="N402" i="10"/>
  <c r="N609" i="10"/>
  <c r="N252" i="10"/>
  <c r="N251" i="10" s="1"/>
  <c r="N250" i="10" s="1"/>
  <c r="N579" i="10"/>
  <c r="M994" i="10"/>
  <c r="M993" i="10" s="1"/>
  <c r="M992" i="10" s="1"/>
  <c r="H1140" i="10"/>
  <c r="M1210" i="10"/>
  <c r="H737" i="10"/>
  <c r="H736" i="10" s="1"/>
  <c r="H735" i="10" s="1"/>
  <c r="N1688" i="10"/>
  <c r="N1687" i="10" s="1"/>
  <c r="M1680" i="10"/>
  <c r="M1688" i="10"/>
  <c r="M1687" i="10" s="1"/>
  <c r="H922" i="10"/>
  <c r="H921" i="10" s="1"/>
  <c r="H914" i="10"/>
  <c r="H1058" i="10"/>
  <c r="H1057" i="10" s="1"/>
  <c r="H1056" i="10" s="1"/>
  <c r="H1066" i="10"/>
  <c r="H1065" i="10" s="1"/>
  <c r="H168" i="10"/>
  <c r="N168" i="10"/>
  <c r="H260" i="10"/>
  <c r="M609" i="10"/>
  <c r="H630" i="10"/>
  <c r="H629" i="10" s="1"/>
  <c r="H628" i="10" s="1"/>
  <c r="N848" i="10"/>
  <c r="N847" i="10" s="1"/>
  <c r="N846" i="10" s="1"/>
  <c r="N994" i="10"/>
  <c r="N993" i="10" s="1"/>
  <c r="M1002" i="10"/>
  <c r="M1066" i="10"/>
  <c r="M1065" i="10" s="1"/>
  <c r="N1162" i="10"/>
  <c r="H1282" i="10"/>
  <c r="N1616" i="10"/>
  <c r="H1702" i="10"/>
  <c r="M1667" i="10"/>
  <c r="M374" i="10"/>
  <c r="M373" i="10" s="1"/>
  <c r="M372" i="10" s="1"/>
  <c r="H913" i="10"/>
  <c r="H912" i="10" s="1"/>
  <c r="H920" i="10" s="1"/>
  <c r="N231" i="10"/>
  <c r="H544" i="10"/>
  <c r="H1044" i="10"/>
  <c r="N1097" i="10"/>
  <c r="N1667" i="10"/>
  <c r="H16" i="10"/>
  <c r="H15" i="10" s="1"/>
  <c r="H231" i="10"/>
  <c r="M231" i="10"/>
  <c r="M252" i="10"/>
  <c r="M251" i="10" s="1"/>
  <c r="M260" i="10"/>
  <c r="H716" i="10"/>
  <c r="M892" i="10"/>
  <c r="H1180" i="10"/>
  <c r="M1683" i="10"/>
  <c r="N572" i="10"/>
  <c r="N571" i="10" s="1"/>
  <c r="N570" i="10" s="1"/>
  <c r="M572" i="10"/>
  <c r="M571" i="10" s="1"/>
  <c r="M570" i="10" s="1"/>
  <c r="H488" i="10"/>
  <c r="M502" i="10"/>
  <c r="M501" i="10" s="1"/>
  <c r="M500" i="10" s="1"/>
  <c r="M178" i="10"/>
  <c r="M488" i="10"/>
  <c r="H192" i="10"/>
  <c r="N192" i="10"/>
  <c r="N190" i="10"/>
  <c r="H602" i="10"/>
  <c r="H190" i="10"/>
  <c r="M602" i="10"/>
  <c r="M599" i="10" s="1"/>
  <c r="M168" i="10"/>
  <c r="M192" i="10"/>
  <c r="M190" i="10"/>
  <c r="M309" i="10"/>
  <c r="M308" i="10" s="1"/>
  <c r="M307" i="10" s="1"/>
  <c r="M922" i="10"/>
  <c r="M921" i="10" s="1"/>
  <c r="M918" i="10" s="1"/>
  <c r="M914" i="10"/>
  <c r="M911" i="10" s="1"/>
  <c r="H1683" i="10"/>
  <c r="N178" i="10"/>
  <c r="H210" i="10"/>
  <c r="N309" i="10"/>
  <c r="N308" i="10" s="1"/>
  <c r="N307" i="10" s="1"/>
  <c r="N502" i="10"/>
  <c r="N501" i="10" s="1"/>
  <c r="N500" i="10" s="1"/>
  <c r="M523" i="10"/>
  <c r="H601" i="10"/>
  <c r="H600" i="10" s="1"/>
  <c r="H579" i="10"/>
  <c r="H848" i="10"/>
  <c r="H744" i="10"/>
  <c r="N914" i="10"/>
  <c r="N922" i="10"/>
  <c r="N921" i="10" s="1"/>
  <c r="H994" i="10"/>
  <c r="H993" i="10" s="1"/>
  <c r="H992" i="10" s="1"/>
  <c r="M1171" i="10"/>
  <c r="M1170" i="10" s="1"/>
  <c r="M1163" i="10"/>
  <c r="N1568" i="10"/>
  <c r="N30" i="10"/>
  <c r="N29" i="10" s="1"/>
  <c r="H114" i="10"/>
  <c r="H170" i="10"/>
  <c r="M254" i="10"/>
  <c r="M253" i="10" s="1"/>
  <c r="N317" i="10"/>
  <c r="N374" i="10"/>
  <c r="N373" i="10" s="1"/>
  <c r="N372" i="10" s="1"/>
  <c r="N488" i="10"/>
  <c r="N599" i="10"/>
  <c r="N672" i="10"/>
  <c r="N671" i="10" s="1"/>
  <c r="M702" i="10"/>
  <c r="N1061" i="10"/>
  <c r="N1069" i="10" s="1"/>
  <c r="N1068" i="10" s="1"/>
  <c r="N1002" i="10"/>
  <c r="M1058" i="10"/>
  <c r="N1164" i="10"/>
  <c r="H1192" i="10"/>
  <c r="H1200" i="10"/>
  <c r="H1199" i="10" s="1"/>
  <c r="H1198" i="10" s="1"/>
  <c r="M1420" i="10"/>
  <c r="M16" i="10"/>
  <c r="M15" i="10" s="1"/>
  <c r="H128" i="10"/>
  <c r="H178" i="10"/>
  <c r="M403" i="10"/>
  <c r="N445" i="10"/>
  <c r="N444" i="10" s="1"/>
  <c r="N443" i="10" s="1"/>
  <c r="H572" i="10"/>
  <c r="H571" i="10" s="1"/>
  <c r="H570" i="10" s="1"/>
  <c r="M544" i="10"/>
  <c r="N651" i="10"/>
  <c r="N650" i="10" s="1"/>
  <c r="N649" i="10" s="1"/>
  <c r="N737" i="10"/>
  <c r="N736" i="10" s="1"/>
  <c r="N735" i="10" s="1"/>
  <c r="N1066" i="10"/>
  <c r="N1065" i="10" s="1"/>
  <c r="N995" i="10"/>
  <c r="N1536" i="10"/>
  <c r="N1595" i="10"/>
  <c r="N1594" i="10" s="1"/>
  <c r="H1616" i="10"/>
  <c r="M1660" i="10"/>
  <c r="M1702" i="10" s="1"/>
  <c r="M848" i="10"/>
  <c r="N1058" i="10"/>
  <c r="H1163" i="10"/>
  <c r="N1261" i="10"/>
  <c r="H1603" i="10"/>
  <c r="N1569" i="10"/>
  <c r="M1536" i="10"/>
  <c r="H1667" i="10"/>
  <c r="H1688" i="10"/>
  <c r="H1680" i="10"/>
  <c r="M579" i="10"/>
  <c r="M744" i="10"/>
  <c r="N913" i="10"/>
  <c r="N912" i="10" s="1"/>
  <c r="N892" i="10"/>
  <c r="M1194" i="10"/>
  <c r="M1193" i="10" s="1"/>
  <c r="M1606" i="10"/>
  <c r="N1194" i="10"/>
  <c r="N1193" i="10" s="1"/>
  <c r="N1696" i="10" l="1"/>
  <c r="H1601" i="10"/>
  <c r="H919" i="10"/>
  <c r="H918" i="10"/>
  <c r="N1607" i="10"/>
  <c r="M1607" i="10"/>
  <c r="M1605" i="10" s="1"/>
  <c r="M1650" i="10"/>
  <c r="M1649" i="10" s="1"/>
  <c r="H1567" i="10"/>
  <c r="H1562" i="10" s="1"/>
  <c r="H1605" i="10"/>
  <c r="H1160" i="10"/>
  <c r="M1162" i="10"/>
  <c r="M1161" i="10" s="1"/>
  <c r="M1160" i="10" s="1"/>
  <c r="H1657" i="10"/>
  <c r="H1656" i="10" s="1"/>
  <c r="H1655" i="10" s="1"/>
  <c r="N1650" i="10"/>
  <c r="N1649" i="10" s="1"/>
  <c r="N1690" i="10"/>
  <c r="N1689" i="10" s="1"/>
  <c r="N1686" i="10" s="1"/>
  <c r="H199" i="10"/>
  <c r="H198" i="10" s="1"/>
  <c r="H197" i="10" s="1"/>
  <c r="N1602" i="10"/>
  <c r="N1601" i="10" s="1"/>
  <c r="H1169" i="10"/>
  <c r="H1168" i="10" s="1"/>
  <c r="H1167" i="10" s="1"/>
  <c r="H1409" i="10"/>
  <c r="M199" i="10"/>
  <c r="M198" i="10" s="1"/>
  <c r="M197" i="10" s="1"/>
  <c r="M1567" i="10"/>
  <c r="M1602" i="10"/>
  <c r="M250" i="10"/>
  <c r="H599" i="10"/>
  <c r="H911" i="10"/>
  <c r="N1169" i="10"/>
  <c r="N1168" i="10" s="1"/>
  <c r="N1161" i="10"/>
  <c r="N992" i="10"/>
  <c r="N1702" i="10"/>
  <c r="N64" i="10"/>
  <c r="N63" i="10" s="1"/>
  <c r="M1690" i="10"/>
  <c r="M1689" i="10" s="1"/>
  <c r="M1686" i="10" s="1"/>
  <c r="M1682" i="10"/>
  <c r="M1679" i="10" s="1"/>
  <c r="H1064" i="10"/>
  <c r="H1063" i="10" s="1"/>
  <c r="H1062" i="10" s="1"/>
  <c r="M1192" i="10"/>
  <c r="M1200" i="10"/>
  <c r="M1199" i="10" s="1"/>
  <c r="M1198" i="10" s="1"/>
  <c r="M854" i="10"/>
  <c r="M853" i="10" s="1"/>
  <c r="M852" i="10" s="1"/>
  <c r="M847" i="10"/>
  <c r="M846" i="10" s="1"/>
  <c r="M445" i="10"/>
  <c r="M402" i="10"/>
  <c r="N1606" i="10"/>
  <c r="N1567" i="10"/>
  <c r="M1169" i="10"/>
  <c r="M1168" i="10" s="1"/>
  <c r="M1167" i="10" s="1"/>
  <c r="M1261" i="10"/>
  <c r="N1163" i="10"/>
  <c r="N1171" i="10"/>
  <c r="N1170" i="10" s="1"/>
  <c r="N670" i="10"/>
  <c r="N669" i="10" s="1"/>
  <c r="N668" i="10" s="1"/>
  <c r="N1200" i="10"/>
  <c r="N1199" i="10" s="1"/>
  <c r="N1198" i="10" s="1"/>
  <c r="N1192" i="10"/>
  <c r="N920" i="10"/>
  <c r="N911" i="10"/>
  <c r="H1687" i="10"/>
  <c r="H854" i="10"/>
  <c r="H853" i="10" s="1"/>
  <c r="H852" i="10" s="1"/>
  <c r="H847" i="10"/>
  <c r="H846" i="10" s="1"/>
  <c r="M1655" i="10"/>
  <c r="N1064" i="10"/>
  <c r="N1063" i="10" s="1"/>
  <c r="N1062" i="10" s="1"/>
  <c r="N1057" i="10"/>
  <c r="N1056" i="10" s="1"/>
  <c r="N854" i="10"/>
  <c r="N853" i="10" s="1"/>
  <c r="N852" i="10" s="1"/>
  <c r="M1064" i="10"/>
  <c r="M1063" i="10" s="1"/>
  <c r="M1062" i="10" s="1"/>
  <c r="M1057" i="10"/>
  <c r="M1056" i="10" s="1"/>
  <c r="H1690" i="10"/>
  <c r="H1682" i="10"/>
  <c r="H1679" i="10" s="1"/>
  <c r="M672" i="10"/>
  <c r="M671" i="10" s="1"/>
  <c r="N198" i="10"/>
  <c r="N197" i="10" s="1"/>
  <c r="N918" i="10" l="1"/>
  <c r="N919" i="10"/>
  <c r="M1700" i="10"/>
  <c r="N1605" i="10"/>
  <c r="N1700" i="10"/>
  <c r="N1562" i="10"/>
  <c r="N1167" i="10"/>
  <c r="N1600" i="10"/>
  <c r="N1160" i="10"/>
  <c r="N1699" i="10"/>
  <c r="N1698" i="10" s="1"/>
  <c r="H1689" i="10"/>
  <c r="H1686" i="10" s="1"/>
  <c r="N1695" i="10"/>
  <c r="N1694" i="10" s="1"/>
  <c r="M1699" i="10"/>
  <c r="M444" i="10"/>
  <c r="M443" i="10" s="1"/>
  <c r="M670" i="10"/>
  <c r="M1698" i="10" l="1"/>
  <c r="N1693" i="10"/>
  <c r="M669" i="10"/>
  <c r="M668" i="10" s="1"/>
  <c r="M1695" i="10"/>
  <c r="M1603" i="10"/>
  <c r="M1601" i="10" s="1"/>
  <c r="M1562" i="10"/>
  <c r="M1694" i="10" l="1"/>
  <c r="M1696" i="10"/>
  <c r="M1600" i="10"/>
  <c r="H339" i="10"/>
  <c r="H318" i="10"/>
  <c r="H374" i="10" s="1"/>
  <c r="L339" i="10"/>
  <c r="L318" i="10"/>
  <c r="L374" i="10" s="1"/>
  <c r="M1693" i="10" l="1"/>
  <c r="H373" i="10"/>
  <c r="H372" i="10" s="1"/>
  <c r="L373" i="10"/>
  <c r="L372" i="10" s="1"/>
  <c r="H317" i="10"/>
  <c r="L317" i="10"/>
  <c r="L416" i="10" l="1"/>
  <c r="L404" i="10"/>
  <c r="L447" i="10" s="1"/>
  <c r="H418" i="10"/>
  <c r="H416" i="10" s="1"/>
  <c r="L402" i="10" l="1"/>
  <c r="H404" i="10"/>
  <c r="L446" i="10"/>
  <c r="L443" i="10" s="1"/>
  <c r="L672" i="10"/>
  <c r="H402" i="10" l="1"/>
  <c r="H447" i="10"/>
  <c r="L1699" i="10"/>
  <c r="L1698" i="10" s="1"/>
  <c r="L671" i="10"/>
  <c r="L481" i="10"/>
  <c r="H482" i="10"/>
  <c r="H481" i="10" s="1"/>
  <c r="L475" i="10"/>
  <c r="L474" i="10" s="1"/>
  <c r="H446" i="10" l="1"/>
  <c r="H443" i="10" s="1"/>
  <c r="H672" i="10"/>
  <c r="H475" i="10"/>
  <c r="L502" i="10"/>
  <c r="H671" i="10" l="1"/>
  <c r="H1699" i="10"/>
  <c r="H1698" i="10" s="1"/>
  <c r="L670" i="10"/>
  <c r="L501" i="10"/>
  <c r="L500" i="10" s="1"/>
  <c r="H474" i="10"/>
  <c r="H502" i="10"/>
  <c r="H670" i="10" s="1"/>
  <c r="L669" i="10" l="1"/>
  <c r="L668" i="10" s="1"/>
  <c r="H501" i="10"/>
  <c r="H500" i="10" s="1"/>
  <c r="H669" i="10" l="1"/>
  <c r="H668" i="10" s="1"/>
  <c r="H1219" i="10"/>
  <c r="H1234" i="10"/>
  <c r="L1210" i="10" l="1"/>
  <c r="H1233" i="10"/>
  <c r="L1543" i="10"/>
  <c r="L1537" i="10"/>
  <c r="L1536" i="10" s="1"/>
  <c r="H1544" i="10"/>
  <c r="H1537" i="10" s="1"/>
  <c r="H1543" i="10" l="1"/>
  <c r="H1536" i="10"/>
  <c r="L1562" i="10"/>
  <c r="L1582" i="10"/>
  <c r="L1595" i="10"/>
  <c r="L1594" i="10"/>
  <c r="L1596" i="10"/>
  <c r="L1602" i="10"/>
  <c r="H1583" i="10"/>
  <c r="H1596" i="10" s="1"/>
  <c r="L1601" i="10" l="1"/>
  <c r="L1600" i="10" s="1"/>
  <c r="L1695" i="10"/>
  <c r="H1595" i="10"/>
  <c r="H1594" i="10" s="1"/>
  <c r="H1582" i="10"/>
  <c r="L1694" i="10" l="1"/>
  <c r="L1693" i="10" s="1"/>
  <c r="H1693" i="10"/>
  <c r="H1600" i="10"/>
</calcChain>
</file>

<file path=xl/sharedStrings.xml><?xml version="1.0" encoding="utf-8"?>
<sst xmlns="http://schemas.openxmlformats.org/spreadsheetml/2006/main" count="4095" uniqueCount="711">
  <si>
    <t>Наименование мероприятия</t>
  </si>
  <si>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</si>
  <si>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</si>
  <si>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</si>
  <si>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</si>
  <si>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ВР</t>
  </si>
  <si>
    <t> Задача 1.1. Развитие системы медицинской профилактики неинфекционных заболеваний и формирование здорового образа жизни у населения Новосибирской области</t>
  </si>
  <si>
    <t>Основное мероприятие 1.1.1 Пропаганда здоровья как высшей ценности, лучших практик здорового образа жизни, достижимости и доступности здоровья</t>
  </si>
  <si>
    <t>Количество</t>
  </si>
  <si>
    <t xml:space="preserve">Стоимость единицы  </t>
  </si>
  <si>
    <t xml:space="preserve">Сумма затрат, в том числе: 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</si>
  <si>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</si>
  <si>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</si>
  <si>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</si>
  <si>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</si>
  <si>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Количество мероприятий, штук</t>
  </si>
  <si>
    <t>Стоимость единицы</t>
  </si>
  <si>
    <t xml:space="preserve">областной бюджет       </t>
  </si>
  <si>
    <t>федеральный бюджет</t>
  </si>
  <si>
    <t xml:space="preserve">местные бюджеты      </t>
  </si>
  <si>
    <t>внебюджетные источники</t>
  </si>
  <si>
    <t xml:space="preserve">Стоимость единицы   </t>
  </si>
  <si>
    <t>Основное мероприятие 1.1.3 Предоставление услуг в сфере здравоохранения по организационно-методическому руководству и координации деятельности медицинских организаций по профилактике заболеваний, сохранению и укреплению здоровья, в т.ч. детского населения</t>
  </si>
  <si>
    <t>Услуга</t>
  </si>
  <si>
    <t>100, 200, 800</t>
  </si>
  <si>
    <t>Сумма затрат по Задаче 1 подпрограммы 1.  Развитие системы медицинской профилактики неинфекционных заболеваний и формирование здорового образа жизни у населения Новосибирской области</t>
  </si>
  <si>
    <t>Сумма затрат всего, в том числе:</t>
  </si>
  <si>
    <t>х</t>
  </si>
  <si>
    <t>областной бюджет, в том числе:</t>
  </si>
  <si>
    <t>Минздрав НСО</t>
  </si>
  <si>
    <t>Задача 1.2.  Модернизация наркологической службы Новосибирской области</t>
  </si>
  <si>
    <t xml:space="preserve">Стоимость единицы       </t>
  </si>
  <si>
    <t>областной бюджет</t>
  </si>
  <si>
    <t xml:space="preserve">Стоимость единицы        </t>
  </si>
  <si>
    <t>Количество, штук</t>
  </si>
  <si>
    <t xml:space="preserve">Стоимость единицы         </t>
  </si>
  <si>
    <t xml:space="preserve">Стоимость единицы    </t>
  </si>
  <si>
    <t xml:space="preserve">Стоимость единицы      </t>
  </si>
  <si>
    <t>Мероприятие</t>
  </si>
  <si>
    <t>Основное мероприятие 1.2.2. Проведение мероприятий, направленных на раннее выявление лиц, потребляющих наркотические средства и психотропные вещества</t>
  </si>
  <si>
    <t>Количество, человек</t>
  </si>
  <si>
    <t>Минздрав НСО; государственные учреждения, подведомственные Минздраву НСО</t>
  </si>
  <si>
    <t>Основное мероприятие 1.2.4. Реализация системы мер воспитательного, образовательного, культурного и физкультурно-оздоровительного характера, направленных на профилактику потребления алкогольной продукции</t>
  </si>
  <si>
    <t>Основное мероприятие 1.2.5. Реализация системы мер по оказанию наркологической помощи лицам, страдающим алкоголизмом, для снижения тяжести медико-социальных последствий злоупотребления алкогольной продукцией</t>
  </si>
  <si>
    <t>Сумма затрат по Задаче 2 подпрограммы 1.  Модернизация наркологической службы Новосибирской области</t>
  </si>
  <si>
    <t>Задача 1.3.  Профилактика инфекционных заболеваний путем иммунизации населения</t>
  </si>
  <si>
    <t xml:space="preserve">Основное мероприятие 1.3.1. Осуществление иммунизации в рамках Национального календаря профилактических прививок </t>
  </si>
  <si>
    <t>Количество мероприятий</t>
  </si>
  <si>
    <t>ОС</t>
  </si>
  <si>
    <t>Основное мероприятие 1.3.2. Осуществление иммунизации в рамках Национального календаря профилактических прививок по эпидемическим показаниям</t>
  </si>
  <si>
    <t>Количество препаратов, ед.</t>
  </si>
  <si>
    <t xml:space="preserve">Своевременное проведение мероприятий по эпидемическим показаниям </t>
  </si>
  <si>
    <t>Сумма затрат по Задаче 3 подпрограммы 1. Профилактика инфекционных заболеваний путем иммунизации населения</t>
  </si>
  <si>
    <t>Задача 1.4. Профилактика ВИЧ – инфекции, вирусных гепатитов В и С</t>
  </si>
  <si>
    <t>Основное мероприятие 1.4.1. Реализация мер по противодействию распространения вирусов иммунодефицита человека (ВИЧ-инфекция) и вирусных гепатитов В и С</t>
  </si>
  <si>
    <t xml:space="preserve">областной бюджет, в том числе:       </t>
  </si>
  <si>
    <t>Подпрограмма 2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эвакуации"</t>
  </si>
  <si>
    <t>Цель подпрограммы 2: Повышение эффективности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</t>
  </si>
  <si>
    <t>Задача  2.1 Совершенствование оказания медицинской помощи больным онкологическими заболеваниями, развитие новых эффективных методов лечения</t>
  </si>
  <si>
    <t>Основное мероприятие 2.1.1. Внедрение современных методов профилактики, диагностики и лечения онкологических заболеваний</t>
  </si>
  <si>
    <t>Минздрав НСО; медицинские организации, подведомственные Минздраву НСО</t>
  </si>
  <si>
    <t>Количество человек</t>
  </si>
  <si>
    <t>Повышение качества лечения  детей с онкогематологической патологией</t>
  </si>
  <si>
    <t>Повышение качества лечения больных злокачественными новообразованиями</t>
  </si>
  <si>
    <t xml:space="preserve">Задача 2.2 Совершенствование оказания медицинской помощи больным туберкулезом, развитие новых эффективных методов лечения </t>
  </si>
  <si>
    <t>Основное мероприятие 2.2.1. Внедрение современных методов профилактики, диагностики и лечения туберкулеза</t>
  </si>
  <si>
    <t>Мероприятие 2.2.1.1. Закупка препаратов резервного ряда для больных с лекарственно-устойчивыми формами туберкулеза</t>
  </si>
  <si>
    <t>Количество упаковок</t>
  </si>
  <si>
    <t xml:space="preserve">Повышение эффективности лечения больных туберкулезом </t>
  </si>
  <si>
    <t>Мероприятие 2.2.1.2. Закупка лекарственных препаратов для лечения побочных эффектов у больных с лекарственно-устойчивыми формами туберкулеза</t>
  </si>
  <si>
    <t>Количество (человек)</t>
  </si>
  <si>
    <t>Мероприятие 2.2.1.3. Закупка продуктовых наборов для больных туберкулезом с целью формирования приверженности больных к амбулаторному контролируемому лечению</t>
  </si>
  <si>
    <t>Количество (набор)</t>
  </si>
  <si>
    <t>Повышение приверженности больных к амбулаторному контролируемому лечению</t>
  </si>
  <si>
    <t>Количество единиц</t>
  </si>
  <si>
    <t xml:space="preserve">Сумма затрат по Задаче 2 подпрограммы 2.   Совершенствование оказания медицинской помощи больным туберкулезом, развитие новых эффективных методов лечения </t>
  </si>
  <si>
    <t xml:space="preserve">Задача 2.3 Совершенствование оказания медицинской помощи больным гепатитами В и С, лицам, инфицированным вирусом иммунодефицита человека, развитие новых эффективных методов лечения </t>
  </si>
  <si>
    <t xml:space="preserve">Основное мероприятие 2.3.1. Внедрение современных методов профилактики, диагностики и лечения лиц, инфицированных вирусом иммунодефицита человека </t>
  </si>
  <si>
    <t xml:space="preserve">Стоимость единицы     </t>
  </si>
  <si>
    <t>Количество штук, флакон</t>
  </si>
  <si>
    <t>3,5-7,5</t>
  </si>
  <si>
    <t>Количество препаратов</t>
  </si>
  <si>
    <t>Основное мероприятие 2.3.2. Внедрение современных методов диагностики и лечения больных вирусными гепатитами</t>
  </si>
  <si>
    <t xml:space="preserve">Мероприятие 2.3.2.1.  Закуп лекарственных препаратов (группа интерферонов) для больных вирусными гепатитами </t>
  </si>
  <si>
    <t>Количество штук</t>
  </si>
  <si>
    <t>Повышение качества оказания медицинской помощи населению при вирусных гепатитах</t>
  </si>
  <si>
    <t>Задача 2.4 Развитие комплексной системы профилактики, диагностики, лечения и реабилитации при психических расстройствах</t>
  </si>
  <si>
    <t>Основное мероприятие 2.4.1. Внедрение современных методов профилактики, диагностики, лечения и реабилитации граждан при психических расстройствах</t>
  </si>
  <si>
    <t>Количество (методов)</t>
  </si>
  <si>
    <t>Сумма затрат по Задаче 4 подпрограммы 2.  Развитие комплексной системы профилактики, диагностики, лечения и реабилитации при психических расстройствах</t>
  </si>
  <si>
    <t>Задача 2.5 Совершенствование медицинской помощи больным с сосудистыми заболеваниями</t>
  </si>
  <si>
    <t>Основное мероприятие 2.5.1. Внедрение современных методов профилактики, диагностики, лечения больных сердечно-сосудистыми заболеваниями</t>
  </si>
  <si>
    <t>Сумма затрат по Задаче 5 подпрограммы 2.  Совершенствование медицинской помощи больным с сосудистыми заболеваниями</t>
  </si>
  <si>
    <t>Задача 2.6 Совершенствование оказания скорой, в том числе скорой специализированной, медицинской помощи, медицинской эвакуации</t>
  </si>
  <si>
    <t xml:space="preserve">Основное мероприятие 2.6.1  Внедрение современных методов лечения при оказании скорой медицинской помощи гражданам, проживающим на территории Новосибирской области </t>
  </si>
  <si>
    <t>Основное мероприятие 2.6.2. Укрепление материально-технической базы службы скорой медицинской помощи</t>
  </si>
  <si>
    <t>Сумма затрат по Задаче 6 подпрограммы 2.  Совершенствование оказания скорой, в том числе скорой специализированно, медицинской помощи, медицинской эвакуации</t>
  </si>
  <si>
    <t xml:space="preserve">Задача 2.7 Совершенствование оказания медицинской помощи пострадавшим при дорожно-транспортных происшествиях, развитие новых эффективных методов лечения </t>
  </si>
  <si>
    <t xml:space="preserve">Основное мероприятие 2.7.1. Внедрение современных методов лечения  пострадавшим при дорожно-транспортных происшествиях </t>
  </si>
  <si>
    <t xml:space="preserve">Сумма затрат по Задаче 7 подпрограммы 2. Совершенствование оказания медицинской помощи пострадавшим при дорожно-транспортных происшествиях, развитие новых эффективных методов лечения </t>
  </si>
  <si>
    <t>Задача 2.8 Совершенствование системы оказания медицинской помощи больным прочими заболеваниями</t>
  </si>
  <si>
    <t>Основное мероприятие 2.8.1 Внедрение современных методов профилактики, диагностики, лечения больных социально значимыми заболеваниями</t>
  </si>
  <si>
    <t>Обеспечение расходным материалом для инсулиновых помп детей до 18 лет, больных сахарным диабетом</t>
  </si>
  <si>
    <t xml:space="preserve">Основное мероприятие 2.8.2 Реализация мер, направленных на обеспечение отдельных категорий граждан, проживающих на территории Новосибирской области, льготной стоматологической помощью, глазным протезированием, слуховыми аппаратами. </t>
  </si>
  <si>
    <t>Количество (чел.)</t>
  </si>
  <si>
    <t>Повышение качества зубопротезной помощи населению Новосибирской области</t>
  </si>
  <si>
    <t>11,5-11,6</t>
  </si>
  <si>
    <t>Повышение доступности глазопротезирования для населения Новосибирской области</t>
  </si>
  <si>
    <t>Повышение доступности слухопротезирования для населения Новосибирской области</t>
  </si>
  <si>
    <t>4,3-4,4</t>
  </si>
  <si>
    <t>Сумма затрат по Задаче 8 подпрограммы 2.  Совершенствование системы оказания медицинской помощи больным прочими заболеваниями</t>
  </si>
  <si>
    <t>Задача 2.9 Совершенствование высокотехнологичной медицинской помощи, развитие новых эффективных методов лечения</t>
  </si>
  <si>
    <t>Основное мероприятие 2.9.1 Внедрение современных методов оказания высокотехнологичной медицинской помощи; повышение доступности высокотехнологичной медицинской помощи</t>
  </si>
  <si>
    <t>Мероприятие 2.9.1.1 Мероприятия по оказанию высокотехнологичных видов медицинской помощи</t>
  </si>
  <si>
    <t>Сумма затрат по Задаче 9 подпрограммы 2.  Совершенствование высокотехнологичной медицинской помощи, развитие новых эффективных методов лечения</t>
  </si>
  <si>
    <t>Задача 2.10 Обеспечение безопасности и качества донорской крови и ее компонентов</t>
  </si>
  <si>
    <t>Основное мероприятие 2.10.1 Обеспечение реципиентов медицинских организаций  Новосибирской области качественной и безопасной донорской кровью и её компонентами</t>
  </si>
  <si>
    <t>Мероприятие 2.10.1.1 Закупка тест-систем для выявления гемотрансмиссивных инфекций методом ПЦР</t>
  </si>
  <si>
    <t>Обеспечение безопасности донорской крови</t>
  </si>
  <si>
    <t>Обеспечение донора  денежной компенсацией на питание (по установленному пищевому рациону) после каждой  донации</t>
  </si>
  <si>
    <t>Сумма затрат по Задаче 10 подпрограммы 2.   Обеспечение безопасности и качества донорской крови и ее компонентов</t>
  </si>
  <si>
    <t>Количество учреждений</t>
  </si>
  <si>
    <t xml:space="preserve">Количество учреждений </t>
  </si>
  <si>
    <t xml:space="preserve">областной бюджет, в том числе  </t>
  </si>
  <si>
    <t>Подпрограмма 3 "Развитие государственно-частного партнерства"</t>
  </si>
  <si>
    <t>Цель подпрограммы 3: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</si>
  <si>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Задача 3.1 Формирование организационно-правовых механизмов, обеспечивающих долгосрочное взаимодействие между государственной и частной системой здравоохранения</t>
  </si>
  <si>
    <t>Основное мероприятие 3.1.1 Разработка нормативно-правовых актов для привлечения частного капитала в государственную систему здравоохранения</t>
  </si>
  <si>
    <t>Количество нормативно-правовых актов</t>
  </si>
  <si>
    <t>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области. Разработка  нормативно-правовых актов позволит привлечь частный капитал в государственную систему здравоохранения</t>
  </si>
  <si>
    <t>Сумма затрат по Задаче 1 подпрограммы 3.   Формирование организационно-правовых механизмов, обеспечивающих долгосрочное взаимодействие между государственной и частной системой здравоохранения</t>
  </si>
  <si>
    <t>Подпрограмма 4 "Охрана здоровья матери и ребенка"</t>
  </si>
  <si>
    <t>Цель подпрограммы 4: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</si>
  <si>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Задача 4.1 Совершенствование системы охраны репродуктивного здоровья населения и обеспечение безопасного материнства</t>
  </si>
  <si>
    <t xml:space="preserve">Количество </t>
  </si>
  <si>
    <t xml:space="preserve">Основное мероприятие 4.1.2 Внедрение современных методов сохранения репродуктивного здоровья </t>
  </si>
  <si>
    <t>Мероприятие 4.1.2.1 Профилактика кровотечений у беременных (Фактор свертывания крови II, VII, IX, X в комбинации)</t>
  </si>
  <si>
    <t>Препарат, стандарт</t>
  </si>
  <si>
    <t xml:space="preserve">Основное мероприятие 4.1.3 Профилактика абортов </t>
  </si>
  <si>
    <t>Мероприятие 4.1.3.1 Обеспечение средствами контрацепции  женщин</t>
  </si>
  <si>
    <t>Средство контрацепции (шт.)</t>
  </si>
  <si>
    <t>Сумма затрат по Задаче 1 подпрограммы 4. Совершенствование системы охраны репродуктивного здоровья населения и обеспечение безопасного материнства</t>
  </si>
  <si>
    <t>Задача 4.2 Создание условий для развития медицинской помощи детям, в том числе и в выхаживании маловесных и недоношенных новорожденных</t>
  </si>
  <si>
    <t>Основное мероприятие 4.2.1 Выхаживание новорождённых с экстремально низкой массой тела,  расширение Национального календаря профилактических прививок</t>
  </si>
  <si>
    <t>Основное мероприятие 4.2.2 Внедрение современных методов раннего выявления нарушений развития ребенка</t>
  </si>
  <si>
    <t xml:space="preserve">Мероприятие 4.2.2.1 Приобретение оборудования и расходных материалов для неонатального и аудилогического скрининга </t>
  </si>
  <si>
    <t>Основное мероприятие 4.2.3 Внедрение современных методов лечения  детей в возрасте от 0 до 18 лет с тяжелой генетической патологией (муковисцидоз, мукополисахаридоз)</t>
  </si>
  <si>
    <t>Мероприятие 4.2.3.1 Приобретение препаратов для улучшения качества и продолжительности жизни детей в возрасте от 0 до 18 лет с тяжелой генетической патологией (муковисцидоз, мукополисахаридоз)</t>
  </si>
  <si>
    <t>Основное мероприятие 4.2.4 Обеспечение дополнительным питанием детей первого-третьего года жизни, относящихся к установленным категориям</t>
  </si>
  <si>
    <t>Мероприятие 4.2.4.1 Обеспечение дополнительным питанием детей первого-третьего года жизни, относящихся к установленным категориям</t>
  </si>
  <si>
    <t>Количество детей</t>
  </si>
  <si>
    <t>федеральным бюджет</t>
  </si>
  <si>
    <t>Мероприятие 4.2.7.1 Обеспечение  и изготовление специальных продуктов молочного питания разнообразного ассортимента для обеспечения детей в возрасте до трех лет</t>
  </si>
  <si>
    <t xml:space="preserve">Минздрав НСО </t>
  </si>
  <si>
    <t>Цель подпрограммы 5: обеспечение доступности и повышение качества медицинской помощи по медицинской реабилитации жителям Новосибирской области</t>
  </si>
  <si>
    <t>Задача 5.1 Формирование трехуровневой системы медицинской реабилитации пациентов при соматических заболеваниях (цереброваскулярных заболеваниях, заболеваниях системы кровообращения); заболеваниях центральной нервной системы и органов чувств при нарушениях функции опорно-двигательного аппарата и периферической нервной системы; при нарушениях функции перинатального периода.</t>
  </si>
  <si>
    <t>Основное мероприятие 5.1.1 Проведение санаторно-курортного лечения детям</t>
  </si>
  <si>
    <t>Основное мероприятие 5.1.2 Проведение медицинской реабилитации, в том числе детям</t>
  </si>
  <si>
    <t>Количество курсов реабилитации</t>
  </si>
  <si>
    <t>Задача 6  Программы: 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</si>
  <si>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Подпрограмма 6 "Оказание паллиативной медицинской помощи, в том числе детям"</t>
  </si>
  <si>
    <t>Цель подпрограммы 6: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</si>
  <si>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Задача 6.1 Создание эффективной службы паллиативной медицинской помощи пациентам Новосибирской области</t>
  </si>
  <si>
    <t>Основное мероприятие 6.1.1 Развитие сети медицинских организаций, оказывающих паллиативную медицинскую помощь, в том числе детям</t>
  </si>
  <si>
    <t>Количество, учреждений</t>
  </si>
  <si>
    <t>Сумма затрат по Задаче 1 подпрограммы 6. Оказание паллиативной медицинской помощи, в том числе детям</t>
  </si>
  <si>
    <t>Подпрограмма 7 "Кадровое обеспечение системы здравоохранения"</t>
  </si>
  <si>
    <t>Цель подпрограммы 7: Повышение обеспеченности квалифицированными медицинскими работниками государственных учреждений, подведомственных министерству здравоохранения Новосибирской области</t>
  </si>
  <si>
    <t>Задача 7.1. Повышение полноты укомплектованности медицинских организаций медицинскими работниками</t>
  </si>
  <si>
    <t>Основное мероприятие 7.1.3 Страхование медицинских работников, работа которых связана с угрозой их жизни и здоровью</t>
  </si>
  <si>
    <t xml:space="preserve">Мероприятие 7.1.3.1 Обязательное страхование медицинских, фармацевтических и иных работников государственных медицинских организаций Новосибирской области, работа которых связана с угрозой их жизни и здоровью
</t>
  </si>
  <si>
    <t>Сумма затрат по Задаче 1 подпрограммы 7.   Повышение полноты укомплектованности медицинских организаций медицинскими работниками</t>
  </si>
  <si>
    <t>Задача 7.2 Повышение уровня квалификации медицинских работников медицинских организаций Новосибирской области</t>
  </si>
  <si>
    <t xml:space="preserve">Мероприятие 7.2.1.1 Обучение и повышение квалификации врачей Новосибирской области 
</t>
  </si>
  <si>
    <t xml:space="preserve">Мероприятие 7.2.1.2 Обучение и повышение квалификации средних медицинских работников Новосибирской области 
</t>
  </si>
  <si>
    <t>Основное мероприятие 7.2.2 Осуществление образовательного процесса в сфере подготовки, переподготовки и повышения квалификации специалистов со средним профессиональным медицинским (фармацевтическим)  образованием в соответствии с действующим государственным образовательным стандартом, действующим законодательством Российской Федерации</t>
  </si>
  <si>
    <t>Мероприятие 7.2.2.1 Осуществление образовательного процесса в сфере подготовки, переподготовки и повышения квалификации специалистов со средним профессиональным медицинским (фармацевтическим) образованием в соответствии с действующим государственным образовательным стандартом, действующим законодательством Российской Федерации</t>
  </si>
  <si>
    <t>Подпрограмма 8 "Совершенствование системы лекарственного обеспечения, в том числе в амбулаторных условиях"</t>
  </si>
  <si>
    <t>Цель подпрограммы 8: 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</si>
  <si>
    <t>Задача 8.1 Обеспечение лекарственными препаратами и изделиями медицинского назначения отдельных категорий граждан</t>
  </si>
  <si>
    <t xml:space="preserve">Мероприятие 8.1.1.1.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граждан, имеющих право на бесплатное и льготное лекарственное обеспечение
</t>
  </si>
  <si>
    <t>Количество получателей (человек)</t>
  </si>
  <si>
    <t>Увеличение количества больных, имеющих право на получение государственной социальной помощи  за счет средств областного бюджета по решениям заседаний формулярной комиссии министерства здравоохранения Новосибирской области, получивших необходимые лекарственные препараты</t>
  </si>
  <si>
    <t>Повышение уровня обеспеченности населения качественными, безопасными лекарственными препаратами. Увеличение продолжительности жизни</t>
  </si>
  <si>
    <t>Количество, пачек</t>
  </si>
  <si>
    <t>Основное мероприятие 8.1.3 Обеспечение наличия специализированных аптечных учреждений, осуществляющих получение, хранение и отпуск лекарственных препаратов, изделий медицинского назначения и продуктов специализированного лечебного питания</t>
  </si>
  <si>
    <t>Итого затрат по подпрограмме 8 государственной программы</t>
  </si>
  <si>
    <t>Подпрограмма 9 "Развитие информатизации в здравоохранении"</t>
  </si>
  <si>
    <t>Цель подпрограммы 9: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</t>
  </si>
  <si>
    <t>Задача 9.1 Внедрение информационных и телекоммуникационных технологий в систему здравоохранения Новосибирской области</t>
  </si>
  <si>
    <t>Подпрограмма 10 "Управление развитием отрасли. Структурные преобразования в сфере здравоохранения"</t>
  </si>
  <si>
    <t>Цель подпрограммы 10: повышение эффективности управления качеством медицинской помощи и охраны здоровья населения Новосибирской области</t>
  </si>
  <si>
    <t>Задача 10.1 Создание благоприятных условий для пребывания пациентов и работы медицинского персонала в медицинских организациях Новосибирской области, а также повышение качества оказания медицинской помощи</t>
  </si>
  <si>
    <t>Количество объектов</t>
  </si>
  <si>
    <t>Минстрой НСО</t>
  </si>
  <si>
    <t>Минстрой  НСО</t>
  </si>
  <si>
    <t>Минстрой НСО; учреждения, подведомственные Минстрою НСО</t>
  </si>
  <si>
    <t>Основное мероприятие 10.1.5 Укрепление материально-технической базы государственных учреждений Новосибирской области, подведомственных министерству здравоохранения Новосибирской области</t>
  </si>
  <si>
    <t>200, 600</t>
  </si>
  <si>
    <t xml:space="preserve">Сумма затрат по Задаче 1 подпрограммы 10.       Создание благоприятных условий для пребывания пациентов и работы медицинского персонала в медицинских организациях </t>
  </si>
  <si>
    <t xml:space="preserve">областной бюджет, в том числе: </t>
  </si>
  <si>
    <t>Задача 10.2 Структурные преобразования системы здравоохранения Новосибирской области</t>
  </si>
  <si>
    <t>Основное мероприятие 10.2.1 Проведение реструктуризации и оптимизации коечного фонда</t>
  </si>
  <si>
    <t>Сумма затрат по Задаче 2 подпрограммы 10.  Структурные преобразования системы здравоохранения Новосибирской области</t>
  </si>
  <si>
    <t>Итого затрат по подпрограмме 10  государственной программы</t>
  </si>
  <si>
    <t xml:space="preserve">областной бюджет, в том числе      </t>
  </si>
  <si>
    <t>Перечень используемых сокращений:</t>
  </si>
  <si>
    <t>Количество (доз)</t>
  </si>
  <si>
    <t>Мероприятие 1.2.2.1.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</t>
  </si>
  <si>
    <t>Мероприятие 2.1.1.1. Внедрение современных схем обследования и лечения детей с онкогематологической патологией</t>
  </si>
  <si>
    <t>Мероприятие 2.1.1.2. Внедрение современных методов медикаментозного лечения больных злокачественными новообразованиями</t>
  </si>
  <si>
    <t>Мероприятие 2.8.1.1.  Приобретение инсулиновых помп с комплектующими для детей до 18 лет, больных сахарным диабетом</t>
  </si>
  <si>
    <t>Мероприятие 2.8.1.2.  Приобретение расходного материала для инсулиновых помп, установленных детям до 18 лет, больным сахарным диабетом</t>
  </si>
  <si>
    <t>Цель подпрограммы 11: создание условий для обеспечения доступности и качества медицинской помощи, оказываемой в рамках Территориальной программы обязательного медицинского страхования</t>
  </si>
  <si>
    <t>Задача 11.1. Предоставление медицинской помощи в рамках Территориальной программы обязательного медицинского страхования</t>
  </si>
  <si>
    <t>Основное мероприятие 11.1.1. 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</t>
  </si>
  <si>
    <t>Мероприятие 11.1.1.2.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</t>
  </si>
  <si>
    <t>Итого затрат по подпрограмме 11  государственной программы</t>
  </si>
  <si>
    <t>Основное мероприятие 1.2.3. Материально-техническое обеспечение базы наркологической службы Новосибирской области</t>
  </si>
  <si>
    <t xml:space="preserve">Повышение эффективности лечения детей,  больных туберкулезом </t>
  </si>
  <si>
    <t>Доля станций переливания крови, обеспечивающих современный уровень качества и безопасности компонентов крови,  составит ежегодно 100%</t>
  </si>
  <si>
    <t>В структуре причин материнской смертности первое место занимает кровотечение - 50%.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женщин, охваченных мероприятиями по профилактике кровотечений, от общего количества родивших женщин на уровне не менее 9%</t>
  </si>
  <si>
    <t>Доля застрахованных медицинских работников, работа которых связана с угрозой их жизни и здоровью, от общего количества медицинских работников, подлежащих страхованию, ежегодно составит 100%</t>
  </si>
  <si>
    <t>15,0-50,0</t>
  </si>
  <si>
    <t>Основное мероприятие 10.2.2 Обеспечение качества ресурсного сопровождения государственной судебно-медицинской деятельности</t>
  </si>
  <si>
    <t xml:space="preserve">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  </t>
  </si>
  <si>
    <t>Задача 2.11.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области, не входящей в базовую программу обязательного медицинского страхования</t>
  </si>
  <si>
    <t>Предоставление населению медицинской помощи   в рамках Территориальной программы обязательного медицинского страхования в части базовой программы обязательного медицинского страхования</t>
  </si>
  <si>
    <t>Количество оборудования</t>
  </si>
  <si>
    <t>Основное мероприятие 2.11.1 Выполнение государственного задания на оказание специализированной медицинской помощи, в том числе скорой специализированной медицинской помощи (в том числе санитарно-авиационной эвакуации), не входящей в базовую программу обязательного медицинского страхования</t>
  </si>
  <si>
    <t>Мероприятие 2.11.1.1 Выполнение государственного задания на оказание специализированной медицинской помощи, в том числе скорой специализированной медицинской помощи (в том числе санитарно-авиационной эвакуации), не входящей в базовую программу обязательного медицинского страхования</t>
  </si>
  <si>
    <t>Доля муниципальных районов и городских округов, обеспеченных пунктами отпуска лекарственных препаратов, по отношению ко всем муниципальным районам и городским округам Новосибирской области ежегодно составит 100%. Финансирование в рамках государственного задания на оказание государственных услуг ГКУ НСО "Новосибоблфарм"</t>
  </si>
  <si>
    <t>Улучшение состояния специализированного жилищного фонда, предназначенного для медицинских работников</t>
  </si>
  <si>
    <t xml:space="preserve">Количество медицинских организаций </t>
  </si>
  <si>
    <t>Предоставление населению специализированной медицинской помощи, в том числе скорой специализированной медицинской помощи (в том числе санитарно-авиационной эвакуации), не входящей в базовую программу обязательного медицинского страхования</t>
  </si>
  <si>
    <t xml:space="preserve">Повышение уровня оснащенности медицинских организаций, оказывающих мед.помощь больным наркоманией.   Мероприятие реализуется в  рамках государственного задания учреждений, подведомственных Минздраву НСО </t>
  </si>
  <si>
    <t>Предоставление населению медицинской помощи 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ОМС, за исключением страховых взносов на обязательное медицинское страхование неработающего населения</t>
  </si>
  <si>
    <t xml:space="preserve">Предоставление населению медицинской помощи  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</t>
  </si>
  <si>
    <t>01.Г.01.03060</t>
  </si>
  <si>
    <t>Мероприятие 2.3.1.1.  Закуп антиретровирусных препаратов для профилактики профессионального инфицирования ВИЧ</t>
  </si>
  <si>
    <t>16,3-16,4</t>
  </si>
  <si>
    <t xml:space="preserve">Основное мероприятие 10.2.3 Обеспечение качества ресурсного сопровождения органов, осуществляющих  санитарно-противоэпидемические мероприятия, направленные на улучшение условий жизни  и создание эпидемиологического благополучия для населения Новосибирской области </t>
  </si>
  <si>
    <t xml:space="preserve">Мероприятие 9.1.1.1. Сопровождение программного обеспечения, единой информационной системы в здравоохранении
</t>
  </si>
  <si>
    <t>федеральный бюджет*</t>
  </si>
  <si>
    <t>Основное мероприятие 4.1.4 Укрепление материально-технической базы учреждений родовспоможения</t>
  </si>
  <si>
    <t>Основное мероприятие 9.1.1  Разработка, внедрение и сопровождение единой информационной системы в здравоохранении</t>
  </si>
  <si>
    <t xml:space="preserve">Мероприятие 8.1.2.1. Организация обеспечения граждан, проживающих на территории Новосибирской области, лекарственными препаратами для лечения заболеваний, включенных в перечень жизнеугрожающих и хронических прогрессирующих редких заболеваний, приводящих к сокращению продолжительности жизни
</t>
  </si>
  <si>
    <t>Основное мероприятие 4.2.5 Укрепление материально-технической базы детских медицинских организаций</t>
  </si>
  <si>
    <t>Мероприятие 4.2.1.1 Расширение регионального компонента Национального календаря профилактических прививок (против коклюша(бесклеточным компонентом),  ветряной оспы, вируса папилломы человека)</t>
  </si>
  <si>
    <t>Улучшение состояния автомобильного парка, обеспеченность автомобилями службы скорой медицинской помощи</t>
  </si>
  <si>
    <t xml:space="preserve">Мероприятие 2.3.2.2.  Закуп лекарственных препаратов прямого противовирусного действия  для больных вирусными гепатитами </t>
  </si>
  <si>
    <t xml:space="preserve">Мероприятие 2.3.2.3.  Закуп лекарственных препаратов (группа аналогов нуклеозидов) для больных вирусными гепатитами </t>
  </si>
  <si>
    <t xml:space="preserve">Мероприятие 2.8.2.1. Улучшение качества зубопротезной помощи отдельной категории граждан, проживающих в Новосибирской области, имеющих право на меры социальной поддержки по льготному зубопротезированию  </t>
  </si>
  <si>
    <t>Мероприятие 2.8.2.2.    Глазопротезирование отдельных категорий граждан, имеющих право на  меры социальной поддержки за счет средств областного бюджета НСО (труженики тыла)</t>
  </si>
  <si>
    <t>Мероприятие 2.8.2.3.    Слухопротезирование отдельных категорий граждан, имеющих право на  меры социальной поддержки за счет средств областного бюджета НСО</t>
  </si>
  <si>
    <t>Основное мероприятие 11.1.3. Обеспечение деятельности Территориального фонда обязательного медицинского страхования Новосибирской области</t>
  </si>
  <si>
    <t>Мероприятие 10.1.5.1 Проведение капитального и текущего ремонта зданий (сооружений, помещений)  ГУ НСО, подведомственных Минздраву НСО</t>
  </si>
  <si>
    <t>Программное обеспечение</t>
  </si>
  <si>
    <t>Основное мероприятие 2.6.3  Выполнение государственного задания на оказание скорой, в том числе скорой специализированной, медицинской помощи (включая медицинскую эвакуацию), не включенной в базовую программу обязательного медицинского страхования, а также оказание медицинской помощи при чрезвычайных ситуациях</t>
  </si>
  <si>
    <t>Мероприятие 2.6.3.1.Выполнение государственного задания на оказание скорой, в том числе скорой специализированной, медицинской помощи (включая медицинскую эвакуацию), не включенной в базовую программу обязательного медицинского страхования, а также оказание медицинской помощи при чрезвычайных ситуациях</t>
  </si>
  <si>
    <t xml:space="preserve">Мероприятие 1.3.2.1.  Приобретение иммунобиологических лекарственных  препаратов (ИБЛП) для проведения профилактических прививок в рамках Национального календаря профилактических прививок по эпидемическим показаниям (взрослые) </t>
  </si>
  <si>
    <t>600, 800</t>
  </si>
  <si>
    <t>Мероприятие 1.3.2.2.  Приобретение иммунобиологических лекарственных  препаратов (ИБЛП) для проведения профилактических прививок в рамках Национального календаря профилактических прививок по эпидемическим показаниям (дети)</t>
  </si>
  <si>
    <t xml:space="preserve">Мероприятие 8.1.1.2. Закуп лекарственных препаратов для отдельных категорий граждан, имеющих право на получение государственной социальной помощи  за счет средств областного бюджета по решениям заседаний формулярной комиссии министерства здравоохранения Новосибирской области
</t>
  </si>
  <si>
    <t>Мероприятие 2.10.1.2 Замена бесплатного питания донора крови и (или) ее компонентов денежной компенсацией</t>
  </si>
  <si>
    <t>Мероприятие 10.1.5.2 Взносы на капитальный ремонт в фонд модернизации</t>
  </si>
  <si>
    <t>Финансирование 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</t>
  </si>
  <si>
    <t>Мероприятие 1.1.3.1. Предоставление услуг в сфере здравоохранения по организационно-методическому руководству и координации деятельности медицинских организаций по профилактике заболеваний, сохранению и укреплению здоровья, в т.ч. детского населения</t>
  </si>
  <si>
    <t>Предоставление населению медицинской помощи  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помощи, не установленных базовой программой обязательного медицинского страхования (оказание скорой медицинской помощи вне медицинской организации с учетом санитарно-авиационной эвакуации не застрахованным и не идентифицированным в системе обязательного медицинского страхования  гражданам)</t>
  </si>
  <si>
    <t>Обеспечение инсулиновыми помпами не менее 30 детей, ежегодно</t>
  </si>
  <si>
    <t>Выявление на ранней стадии таких тяжелых заболеваний, как галактоземия, муковисцидоз, гипотиреоз, фенилкетонурия, нарушение слуха</t>
  </si>
  <si>
    <t xml:space="preserve">Мероприятие 2.2.1.5. Закупка лекарственных препаратов первого ряда для профилактики туберкулеза у ВИЧ-инфицированных </t>
  </si>
  <si>
    <t>Обеспечение доли выписанных рецептов для предусмотренных льготных категорий граждан, по которым лекарственные препараты отпущены, от общего количества выписанных рецептов ежегодно на уровне 100%</t>
  </si>
  <si>
    <t>Количество мер</t>
  </si>
  <si>
    <t>Мероприятие 2.2.1.6. Закуп специфических диагностических тестов с применением антигенов  микобактерий  для раннего выявления туберкулеза у детей от 12 мес. до 17 лет</t>
  </si>
  <si>
    <t>Мероприятие 7.2.4.1 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 образовательных организациях, подведомственных Минздраву НСО</t>
  </si>
  <si>
    <t>Подпрограмма  1 "Профилактика заболеваний и формирование здорового образа жизни. Развитие первичной медико-санитарной помощи"</t>
  </si>
  <si>
    <t> Цель  подпрограммы 1 "Повышение мотивации и приверженности населения Новосибирской области к ведению здорового образа жизни"</t>
  </si>
  <si>
    <t xml:space="preserve">Мероприятие 1.1.1.1. Организация и подготовка  выставочной экспозиции,  печатных материалов для участия специалистов Минздрава НСО в Межгосударственном форуме "Здоровье населения -  основа процветания стран Содружества" </t>
  </si>
  <si>
    <t xml:space="preserve">Мероприятие 2.2.1.4. Реализация отдельных мероприятий государственной программы Российской Федерации "Развитие здравоохранения" (финансовое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
а также медицинских изделий в соответствии со стандартом оснащения, предусмотренным порядком оказания медицинской помощи больным туберкулезом)
</t>
  </si>
  <si>
    <t>Мероприятие 2.9.1.2 Реализация отдельных мероприятий государственной программы Российской Федерации "Развитие здравоохранения" (финансовое обеспечение медицинской деятельности, связанной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деятельности)</t>
  </si>
  <si>
    <t>Удовлетворение потребностей системы здравоохранения Новосибирской области  в санитарно-противоэпидемических мероприятиях, направленных на улучшение условий жизни и создание эпидемиологического благополучия для населения Новосибирской области,  снижение и ликвидацию инфекционных заболеваний, уничтожение заразного начала во внешней среде, проведение  мер неспецифической профилактики. Финансирование в рамках государственного задания на оказание государственных услуг ГБУЗ НСО "ОЦД"</t>
  </si>
  <si>
    <t>Подпрограмма 11 "Организация обязательного медицинского страхования граждан в Новосибирской области"</t>
  </si>
  <si>
    <t>Значение показателя на 2019 год</t>
  </si>
  <si>
    <t>Значение показателя на 2020 год</t>
  </si>
  <si>
    <t>01.2.00.03770</t>
  </si>
  <si>
    <t>Количество тест-систем</t>
  </si>
  <si>
    <t>Количество  (единицы)</t>
  </si>
  <si>
    <t>Снижение показателей младенческой и детской смертности от инфекционных заболеваний достигается в т. ч. за счет проведения дополнительной вакцинации детей из групп риска (дома ребенка, дети, рожденные с малой массой тела, с врожденным пороком сердца, до 5 лет жизни после спленэктомии, часто и длительно болеющие дети до 5 лет) против коклюша (бесклеточным компонентом),  ветряной оспы  с охватом до 90%  сверх Национального календаря профилактических прививок, от общего числа детей, находящихся в группе риска. Снижение смертности женщин детородного возраста от рака шейки матки достигается за счет увеличения доли девочек в возрасте 11-12 лет, охваченных дополнительной вакцинацией против вируса папилломы человека сверх Национального календаря профилактических прививок, от общего числа девочек в возрасте 11-12 лет ежегодно не менее 75%</t>
  </si>
  <si>
    <t>областной бюджет*</t>
  </si>
  <si>
    <t xml:space="preserve">областной бюджет* </t>
  </si>
  <si>
    <t>Повышение профессионального уровня медицинских работников</t>
  </si>
  <si>
    <t>Поощрение наиболее профессиональных сотрудников в рамках реализации мероприятий подпрограммы в количестве не менее 110 человек ежегодно, стимулирование медицинского персонала  к повышению квалификации</t>
  </si>
  <si>
    <t>ЦСР</t>
  </si>
  <si>
    <t>Подпрограмма 5 "Развитие медицинской реабилитации и санаторно-курортного лечения, в том числе детей"</t>
  </si>
  <si>
    <t xml:space="preserve">Мероприятие 2.6.2.1. Приобретение автомобилей для службы скорой медицинской помощи </t>
  </si>
  <si>
    <t xml:space="preserve">Мероприятие 8.1.2.2. Обеспечение продуктами специализированного лечебного диетического питания детей
</t>
  </si>
  <si>
    <t>Задача 2.12.  Предоставление отдельных видов медицинской помощи (в т.ч. обеспечение доступности лекарственных препаратов больным злокачественными новообразованиями лимфоидной, кроветворной и родственной им ткани, гемофилией, муковисцидозом, гипофизарным нанизмом, болезнью Гоше, рассеянным склерозом, лицам после трансплантации органов и/или тканей) жителям Новосибирской области в рамках софинансирования расходов из федерального бюджета</t>
  </si>
  <si>
    <t>Мероприятие 4.2.5.1.Укрепление материально-технической базы детских медицинских организаций, предоставляющих медицинскую помощь в стационарных условиях</t>
  </si>
  <si>
    <t>Задача 12 Программы: 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</t>
  </si>
  <si>
    <t>Цель подпрограммы 12: 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</t>
  </si>
  <si>
    <t>Подпрограмма 12 "Развитие материально-технической базы детских поликлиник и детских поликлинических отделений медицинских организаций"</t>
  </si>
  <si>
    <t>Задача 12.1 Создание комфортных условий пребывания детей и родителей в детских поликлиниках и детских поликлинических отделений медицинских организаций, подведомственных министерству здравоохранения Новосибирской области</t>
  </si>
  <si>
    <t>Таблица №3</t>
  </si>
  <si>
    <t xml:space="preserve">федеральный бюджет, в том числе:    </t>
  </si>
  <si>
    <t>Ежегодно будет достигнуто 100%  социальное обеспечение детей-сирот и детей, оставшихся без попечения родителей,  обучающихся в государственных  образовательных организациях, подведомственных Минздраву НСО</t>
  </si>
  <si>
    <t xml:space="preserve">Сумма затрат по Задаче 3 подпрограммы  2.   Совершенствование оказания медицинской помощи больным гепатитами В и С, лицам, инфицированным вирусом иммунодефицита человека, развитие новых эффективных методов лечения </t>
  </si>
  <si>
    <t xml:space="preserve">Мероприятие 10.1.5.3 Оснащение ГУ НСО современным медицинским оборудованием (в том числе  для оказания высокотехнологичной медицинской помощи), медицинскими изделиями, технологическим, бытовым и прочим оборудованием, мебелью, оргтехникой, специальной литературой </t>
  </si>
  <si>
    <t xml:space="preserve">Мероприятие 8.1.2.4.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
</t>
  </si>
  <si>
    <t>Всего, в том числе:</t>
  </si>
  <si>
    <t>Итого затрат по подпрограмме 1 государственной программы</t>
  </si>
  <si>
    <t>Сумма затрат по Задаче 4 подпрограммы 1.   Профилактика ВИЧ – инфекции, вирусных гепатитов В и С</t>
  </si>
  <si>
    <t>Итого затрат по подпрограмме 2 государственной программы</t>
  </si>
  <si>
    <t>Задача 2 государственной проргаммы: Повышение эффективности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</t>
  </si>
  <si>
    <t xml:space="preserve"> Цель государственной программы:  обеспечение доступности и качества оказания медицинской помощи на территории Новосибирской области</t>
  </si>
  <si>
    <t xml:space="preserve"> Задача 1  государственной программы: Повышение мотивации и приверженности населения Новосибирской области к ведению здорового образа жизни</t>
  </si>
  <si>
    <t>Задача 3 государственной программы: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</si>
  <si>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Итого затрат по подпрограмме 3 государственной программы</t>
  </si>
  <si>
    <t>Задача 4  государственной программы: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</si>
  <si>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Итого затрат по подпрограмме 4 государственной программы</t>
  </si>
  <si>
    <t>Сумма затрат по Задаче 2 подпрограммы 4. Создание условий для развития медицинской помощи детям, в том числе и в выхаживании маловесных и недоношенных новорожденных</t>
  </si>
  <si>
    <t>Задача 5 государственной программы: Обеспечение доступности и повышение качества медицинской помощи по медицинской реабилитации жителям Новосибирской области</t>
  </si>
  <si>
    <t>Итого затрат по подпрограмме 5 государственной программы</t>
  </si>
  <si>
    <t>Итого затрат по подпрограмме 6 государственной программы</t>
  </si>
  <si>
    <t>Задача 7 государственной программы: повышение обеспеченности квалифицированными медицинскими работниками государственных учреждений, подведомственных министерству здравоохранения Новосибирской области</t>
  </si>
  <si>
    <t>Сумма затрат по Задаче 2 подпрограммы 7. Повышение уровня квалификации медицинских работников медицинских организаций Новосибирской области</t>
  </si>
  <si>
    <t>Итого затрат по подпрограмме 7 государственной программы</t>
  </si>
  <si>
    <t>Задача 8 государственной программы: 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</si>
  <si>
    <t>внебюджетные источники, в том числе:</t>
  </si>
  <si>
    <t>Сумма затрат по Задаче 1 подпрограммы 8. Обеспечение лекарственными препаратами и изделиями медицинского назначения отдельных категорий граждан</t>
  </si>
  <si>
    <t>Задача 9 государственной программы: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</t>
  </si>
  <si>
    <t>Итого затрат по подпрограмме 9 государственной программы</t>
  </si>
  <si>
    <t>Задача 10 государственной программы: Повышение эффективности управления качеством медицинской помощи и охраны здоровья населения Новосибирской области</t>
  </si>
  <si>
    <t>Задача 11 государственной программы: создание условий для обеспечения доступности и качества медицинской помощи, оказываемой в рамках Территориальной программы обязательного медицинского страхования</t>
  </si>
  <si>
    <t>Сумма затрат по Задаче 1 подпрограммы 11.  Предоставление медицинской помощи в рамках Территориальной программы обязательного медицинского страхования</t>
  </si>
  <si>
    <t>Сумма затрат по Задаче 1 подпрограммы 12. Создание комфортных условий пребывания детей и родителей в детских поликлиниках и детских поликлинических отделений медицинских организаций, подведомственных министерству здравоохранения Новосибирской области</t>
  </si>
  <si>
    <t>Сумма затрат по государственной программе</t>
  </si>
  <si>
    <t>Итого затрат по подпрограмме 12 государственной программы</t>
  </si>
  <si>
    <t>3,5-7,6</t>
  </si>
  <si>
    <t>11,5-11,7</t>
  </si>
  <si>
    <t>4,3-4,5</t>
  </si>
  <si>
    <t>16,3-16,5</t>
  </si>
  <si>
    <t>15,0-50,1</t>
  </si>
  <si>
    <t xml:space="preserve">Основное мероприятие 10.1.6  Строительство и реконструкция медицинских организаций, в том числе вспомогательных зданий и сооружений </t>
  </si>
  <si>
    <t>500-1000</t>
  </si>
  <si>
    <t>Основное мероприятие 4.2.7 Обеспечение  и изготовление специальных продуктов молочного питания разнообразного ассортимента для обеспечения детей в возрасте до трех лет</t>
  </si>
  <si>
    <t>01.1.04.09220</t>
  </si>
  <si>
    <t>01.1.03.01080</t>
  </si>
  <si>
    <t>01.1.02.00390</t>
  </si>
  <si>
    <t>01.1.01.00350</t>
  </si>
  <si>
    <t>01.1.01.00359</t>
  </si>
  <si>
    <t>01.2.03.00410</t>
  </si>
  <si>
    <t>01.2.10.09250</t>
  </si>
  <si>
    <t>01.2.10.09259</t>
  </si>
  <si>
    <t>01.2.08.04270</t>
  </si>
  <si>
    <t>01.2.07.04270</t>
  </si>
  <si>
    <t>01.2.05.03630</t>
  </si>
  <si>
    <t>01.2.09.04279</t>
  </si>
  <si>
    <t>01.2.06.03660</t>
  </si>
  <si>
    <t>01.2.01.00340</t>
  </si>
  <si>
    <t>01.2.11.R4020</t>
  </si>
  <si>
    <t>01.2.02.00360</t>
  </si>
  <si>
    <t xml:space="preserve">01.2.04.03010; 01.2.04.03030; 01.2.04.03040; 01.2.04.01080 </t>
  </si>
  <si>
    <t>01.4.08.03760</t>
  </si>
  <si>
    <t>01.4.09.03760</t>
  </si>
  <si>
    <t>01.4.04.03759</t>
  </si>
  <si>
    <t>01.4.05.03759</t>
  </si>
  <si>
    <t>01.4.07.03759</t>
  </si>
  <si>
    <t>01.4.06.03759</t>
  </si>
  <si>
    <t>01.4.03.03750</t>
  </si>
  <si>
    <t>01.4.01.00610</t>
  </si>
  <si>
    <t>01.4.02.01080</t>
  </si>
  <si>
    <t>01.6.01.03010</t>
  </si>
  <si>
    <t>01.7.05.03720</t>
  </si>
  <si>
    <t>01.7.01.01010</t>
  </si>
  <si>
    <t>01.7.02.02019</t>
  </si>
  <si>
    <t>01.8.02.00330</t>
  </si>
  <si>
    <t>01.8.01.00330</t>
  </si>
  <si>
    <t>01.8.02.54600</t>
  </si>
  <si>
    <t>01.9.01.01080</t>
  </si>
  <si>
    <t>01.Б.01.00380</t>
  </si>
  <si>
    <t>01.Б.02.01080</t>
  </si>
  <si>
    <t>01.Б.03.03050</t>
  </si>
  <si>
    <t xml:space="preserve"> </t>
  </si>
  <si>
    <t>100, 200, 600, 800</t>
  </si>
  <si>
    <t>01.1.05.R2023</t>
  </si>
  <si>
    <t>01.2.10.R2021</t>
  </si>
  <si>
    <t>01.2.08.R2024</t>
  </si>
  <si>
    <t>01.7.06.03720</t>
  </si>
  <si>
    <t>01.7.07.R1380</t>
  </si>
  <si>
    <t>01.8.03.01080</t>
  </si>
  <si>
    <t>Мероприятие 8.1.4.1.Организационные мероприятия  по обеспечению лекарственными препаратами и изделиями медицинского назначения отдельных категорий граждан. Формирование, размещение, хранение, учет, использование, пополнение, сбережение, освежение запасов материальных ценностей мобилизационного резерва</t>
  </si>
  <si>
    <t>Сумма затрат по Задаче 11 подпрограммы 2.  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области, не входящей в базовую программу обязательного медицинского страхования</t>
  </si>
  <si>
    <t>Количество медицинских организаций</t>
  </si>
  <si>
    <t xml:space="preserve">Обеспечение доступности и качества оказания медицинской помощи на территории Новосибирской области.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</t>
  </si>
  <si>
    <t>Количество   программ</t>
  </si>
  <si>
    <t>01.2.N1.55540</t>
  </si>
  <si>
    <t>01.Б.N1.00380</t>
  </si>
  <si>
    <t>01.2.N3.04440</t>
  </si>
  <si>
    <t>01.Д.N4.51700</t>
  </si>
  <si>
    <t>01.6.01.R2010</t>
  </si>
  <si>
    <t>01.2.N3.51900</t>
  </si>
  <si>
    <t>01.Б.N3.00380</t>
  </si>
  <si>
    <t>01.2.N2.04430</t>
  </si>
  <si>
    <t>01.2.N2.51920</t>
  </si>
  <si>
    <t>01.2.N2.04420</t>
  </si>
  <si>
    <t>01.1.Р3.54680</t>
  </si>
  <si>
    <t>01.1.Р3.52950</t>
  </si>
  <si>
    <t>01.7.N5.03720</t>
  </si>
  <si>
    <t>01.Б.N2.00380</t>
  </si>
  <si>
    <t>01.2.N2.04390</t>
  </si>
  <si>
    <t>01.Б.N4.00380</t>
  </si>
  <si>
    <t>01.4.N4.03759</t>
  </si>
  <si>
    <t>01.2.11.03950</t>
  </si>
  <si>
    <t>01.8.04.51610</t>
  </si>
  <si>
    <t>01.8.02.52160</t>
  </si>
  <si>
    <t>01.Б.N1.51910</t>
  </si>
  <si>
    <t>Основное  мероприятие 10.1.8. Региональный проект «Развитие системы оказания первичной медико-санитарной помощи»</t>
  </si>
  <si>
    <t>Основное  мероприятие 2.6.4. Региональный проект «Развитие системы оказания первичной медико-санитарной помощи»</t>
  </si>
  <si>
    <t>01.2.N1.00000</t>
  </si>
  <si>
    <t>01.Б.N1.00000</t>
  </si>
  <si>
    <t>Основное мероприятие 2.1.2. Региональный проект «Борьба с онкологическими заболеваниями»</t>
  </si>
  <si>
    <t xml:space="preserve">Мероприятие 2.1.2.1. Организация сети центров амбулаторной онкологической помощи </t>
  </si>
  <si>
    <t xml:space="preserve">Мероприятие 2.1.2.2. Переоснащение сети региональных медицинских организаций оказывающих помощь 
больным онкологическими заболеваниями (диспансеров/больниц) </t>
  </si>
  <si>
    <t>01.2.N3.00000</t>
  </si>
  <si>
    <t>Основное мероприятие 10.1.9. Региональный проект «Борьба с онкологическими заболеваниями»</t>
  </si>
  <si>
    <t>Основное  мероприятие 2.5.2. Региональный проект «Борьба с сердечно-сосудистыми заболеваниями»</t>
  </si>
  <si>
    <t>01.2.N2.00000</t>
  </si>
  <si>
    <t>Основное  мероприятие 10.1.10. Региональный проект «Борьба с сердечно-сосудистыми заболеваниями»</t>
  </si>
  <si>
    <t>01.Б.N2.00000</t>
  </si>
  <si>
    <t>Основное  мероприятие 4.2.8. Региональный проект "Программа развития детского здравоохранения Новосибирской области, включая создание современной инфраструктуры оказания медицинской помощи детям"</t>
  </si>
  <si>
    <t>01.4.N4.00000</t>
  </si>
  <si>
    <t>Мероприятие 4.2.8.1. Развитие материально-технической базы медицинских организаций, оказывающих специализированную медицинскую помощь детям в стационарных условиях</t>
  </si>
  <si>
    <t>Основное  мероприятие 10.1.11. Региональный проект "Программа развития детского здравоохранения Новосибирской области, включая создание современной инфраструктуры оказания медицинской помощи детям"</t>
  </si>
  <si>
    <t xml:space="preserve">Мероприятие 10.1.11.1. Развитие материально-технической базы детских поликлиник и детских поликлинических отделений медицинских организаций Новосибирской области </t>
  </si>
  <si>
    <t>Мероприятие 10.1.11.2. Развитие материально-технической базы медицинских организаций, осуществляющих перинатальную диагностику врожденных и наследственных заболеваний</t>
  </si>
  <si>
    <t>01.Б.N4.00000</t>
  </si>
  <si>
    <t>Основное  мероприятие 12.1.2. Региональный проект "Программа развития детского здравоохранения Новосибирской области, включая создание современной инфраструктуры оказания медицинской помощи детям"</t>
  </si>
  <si>
    <t xml:space="preserve">Мероприятие 12.1.2.1. Развитие материально-технической базы детских поликлиник и детских поликлинических отделений медицинских организаций Новосибирской области </t>
  </si>
  <si>
    <t>01.Д.N4.00000</t>
  </si>
  <si>
    <t>Основное мероприятие 7.1.5. Региональный проект «Обеспечение медицинских организаций системы здравоохранения Новосибирской области квалифицированными кадрами»</t>
  </si>
  <si>
    <t xml:space="preserve">Мероприятие 7.1.5.2. Компенсация части стоимости найма жилого помещения медицинским работникам государственных медицинских организаций Новосибирской области
</t>
  </si>
  <si>
    <t xml:space="preserve">Мероприятие 7.1.5.3 Компенсация за проезд в общественном транспорте медицинским работникам удаленных медицинских организаций, проживающим вне территории района, в котором расположена медицинская организация  – 50 поездок в месяц на 1 работника
</t>
  </si>
  <si>
    <t xml:space="preserve">Мероприятие 7.1.5.4  Выплата премий ежегодных профессиональных конкурсов "Врач года" (10 номинантов - 50 000,0 руб); "Лучший медицинский работник" (лауреатам - 15 000 руб.)
</t>
  </si>
  <si>
    <t>01.7.N5.00000</t>
  </si>
  <si>
    <t>Основное мероприятие 7.2.1  Обучение и повышение квалификации медицинских работников. Организация и проведение ежегодных профессионнальных конкурсов</t>
  </si>
  <si>
    <t xml:space="preserve">Мероприятие 7.2.1.3 Организация и проведение ежегодных профессиональных конкурсов "Врач года", "Лучший медицинский работник"
</t>
  </si>
  <si>
    <t>01.1.Р3.00000</t>
  </si>
  <si>
    <t>01.Б.N3.00000</t>
  </si>
  <si>
    <t>Мероприятие 1.3.3.1.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</si>
  <si>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В 2021 году обеспечен 95% охват вакцинацией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</si>
  <si>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В 2021 году смертность от новообразований (в том числе злокачественных) составит 198 случаев на 100 тыс. населения</t>
  </si>
  <si>
    <t>За 2019-2021 годы будет закуплено медицинское оборудование для организации 10 центров амбулаторной онкологической помощи на базах: ГБУЗ НСО «ГКБ № 1», ГБУЗ НСО «Ордынская ЦРБ», ГБУЗ НСО «ГКБ № 11» и ГБУЗ НСО «ГКБ № 2», ГБУЗ НСО «Татарская ЦРБ им. 70-лет. НСО», ГБУЗ НСО «Карасукская ЦРБ», ГАУЗ НСО «ГКП № 1», ГБУЗ НСО «ИЦГБ», ГБУЗ НСО «БЦГБ», ГБУЗ НСО «Тогучинская ЦРБ»</t>
  </si>
  <si>
    <t>Приобретение медицинского оборудования в ГБУЗ НСО «НОКОД», ГБУЗ НСО «ГКБ № 1», ГБУЗ НСО «ГДКБСМП», ежегодно</t>
  </si>
  <si>
    <t>В 2021 году смертность от болезней системы кровообращения составит 566,8 случаев на 100 тыс. населения</t>
  </si>
  <si>
    <t>Непрерывное обеспечение пациентов после перенесенного сердечно-сосудистого события необходимыми лекарственными препаратами в течение 12 месяцев</t>
  </si>
  <si>
    <t>Обеспечение оптимальной доступности для населения (в том числе для жителей населенных пунктов, расположенных в отдаленных местностях) медицинских организаций, оказывающих первичную медико-санитарную помощь</t>
  </si>
  <si>
    <t>Количество вылетов</t>
  </si>
  <si>
    <t>За 2020-2021 годы оборудованием для проведения рентгенэндоваскулярных методов лечения переоснащены ПСО № 1 (ГБУЗ НСО "ГКБ № 34") и ПСО № 5 (ГБУЗ НСО "Куйбышевская ЦРБ")</t>
  </si>
  <si>
    <t>Ликвидация кадрового дефицита в медицинских организациях Новосибирской области, оказывающих первичную медико-санитарную помощь</t>
  </si>
  <si>
    <t>Мероприятие 10.1.6.2. Реконструкция Государственного бюджетного учреждения здравоохранения Новосибирской области «Маслянинская центральная районная больница»</t>
  </si>
  <si>
    <t xml:space="preserve">Мероприятие 10.1.6.3.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
</t>
  </si>
  <si>
    <t>Мероприятие 10.1.6.5. Детская туберкулезная больница в п. Мочище-филиал  Государственного бюджетного учреждения здравоохранения  Новосибирской области "Государственной областной Новосибирской туберкулезной больницы". Реконструкция</t>
  </si>
  <si>
    <t xml:space="preserve">Мероприятие 10.1.6.6. Строительство туберкулезного диспансера Государственного бюджетного учреждения здравоохранения Новосибирской области «Тогучинская центральная районная больница»
</t>
  </si>
  <si>
    <t>Мероприятие 10.1.6.8. Строительство больницы в р.п. Дорогино Черепановского района</t>
  </si>
  <si>
    <t>Мероприятие 10.1.6.9.Строительство противотуберкулезного диспансера № 6 - филиала Государственного бюджетного учреждения здравоохранения  Новосибирской области "Новосибирский областной противотуберкулезный диспансер"</t>
  </si>
  <si>
    <t>Мероприятие 10.1.6.10. Строительство реанимационно-операционного блока и приемного покоя, реконструкция помещений главного корпуса ГБУЗ НСО "Сузунская ЦРБ"</t>
  </si>
  <si>
    <t>Завершение формирования сети медицинских организаций первичного звена здравоохранения; обеспечение оптимальной доступности для населения (в том числе для жителей населенных пунктов, расположенных в отдаленных местностях) медицинских организаций, оказывающих первичную медико-санитарную помощь; обеспечение охвата всех граждан профилактическими медицинскими осмотрами не реже одного раза в год; оптимизация работы медицинских организаций, оказывающих первичную медико-санитарную помощь, сокращение времени ожидания в очереди при обращении граждан в указанные медицинские организации, упрощение процедуры записи на прием к врачу; формирование системы защиты прав пациентов</t>
  </si>
  <si>
    <t>Данное мероприятие предусматривает софинансирование из областного бюджета на ежегодное участие НСО  в федеральной адресной инвестиционной программе в целях завершения строительства областного Перинатального центра. Ввод в эксплуатацию запланирован на конец 2021 года</t>
  </si>
  <si>
    <t>Основное мероприятие 10.1.7 Проведение независимой оценки качества условий оказания услуг медицинскими организациями, участвующими в реализации Территориальной  программы государственных гарантий бесплатного оказания гражданам медицинской помощи в Новосибирской области</t>
  </si>
  <si>
    <t>В 2019-2021 годах планируется приобретение по 12 автомобилей санитарного транспорта для центральных районных больниц для организации выездных форм работы (обслуживание в сельской местности комплексных участков, патронаж маломобильных пациентов, стационар на дому), ежегодно</t>
  </si>
  <si>
    <t xml:space="preserve">Основное мероприятие 11.1.4 Софинансирование расходов медицинских организаций на оплату труда врачей и среднего медицинского персонала </t>
  </si>
  <si>
    <t>Организация и проведение ежегодных профессиональных конкурсов "Врач года", "Лучший медицинский работник" с целью стимулирование медицинского персонала  к повышению квалификации</t>
  </si>
  <si>
    <t xml:space="preserve">Стабилизация уровня распространенности ВИЧ и гепатитов В и С                     </t>
  </si>
  <si>
    <t>федеральный бюджет,в том числе:</t>
  </si>
  <si>
    <t>Пр</t>
  </si>
  <si>
    <t xml:space="preserve">Рз </t>
  </si>
  <si>
    <t>09</t>
  </si>
  <si>
    <t>04</t>
  </si>
  <si>
    <t>10</t>
  </si>
  <si>
    <t>03</t>
  </si>
  <si>
    <t>01</t>
  </si>
  <si>
    <t>06</t>
  </si>
  <si>
    <t xml:space="preserve"> 09 
  09
 09
  09 
 09 </t>
  </si>
  <si>
    <t>01
02
03
06
09</t>
  </si>
  <si>
    <t>07</t>
  </si>
  <si>
    <t>02</t>
  </si>
  <si>
    <t xml:space="preserve">Повышение приверженности больных к амбулаторному контролируемому лечению.                                                                                                                              </t>
  </si>
  <si>
    <t>01.Б.N1.51960</t>
  </si>
  <si>
    <t>01.Б.N1.03070</t>
  </si>
  <si>
    <t>Количество участников мероприятий, направленных на профилактику алкоголизма и пропаганду здорового образа жизни, к 2021 году достигнет не менее 26200 человек; доля населения, получившего информацию по вопросам здорового образа жизни, к 2021 году составит не менее 13,8%.
Данное мероприятие  финансируется  в рамках государственного задания на оказание государственных услуг ГБУЗ НСО "НОКНД"</t>
  </si>
  <si>
    <t xml:space="preserve">Охват иммунизации населения против дифтерии, коклюша и столбняка в декретированные сроки в 2019 - 2021 году составит не менее 95%, ежегодно;
охват иммунизации населения против кори в декретированные сроки в 2019 - 2021 годах составит не менее 95%, ежегодно; охват иммунизации населения против эпидемического паротита в декретированные сроки в 2019 - 2021 году составит не менее 95%, ежегодно; охват иммунизации населения против краснухи в декретированные сроки в 2019 - 2021 году составит не менее 95%, ежегодно. Медицинские иммунобиологические препараты (вакцины,  анатоксины) поступают централизованно  из Министерства здравоохранения Российской Федерации согласно заявкам Минздрава НСО
</t>
  </si>
  <si>
    <t>Увеличение охвата вакцинации против клещевого энцефалита населения эндемичных районов Новосибирской области ежегодно на 10%  до достижения охвата прививками 95%  процентов к 2020, в 2021 году - 95%</t>
  </si>
  <si>
    <t>Мероприятие 2.5.2.1. Переоснащение  региональных сосудистых центров, в том числе оборудованием для ранней медицинской реабилитации</t>
  </si>
  <si>
    <t xml:space="preserve">За 2019-2021 годы оборудованием для ранней медицинской реабилитации будут переоснащены РСЦ № 1  (ГБУЗ НСО «ГКБ № 1») и РСЦ № 2 (ГБУЗ НСО «ГНОКБ»)
</t>
  </si>
  <si>
    <t>Мероприятие 2.5.2.2. Переоснащение  первичных сосудистых отделений, в том числе оборудованием для ранней медицинской реабилитации</t>
  </si>
  <si>
    <t>Мероприятие 2.5.2.3. Дооснащение первичных сосудистых отделений оборудованием для проведения рентгенэндоваскулярных методов лечения</t>
  </si>
  <si>
    <t>В 2019 - 2021 годах доля пациентов, которым проведен тромболизис на догоспитальном этапе, от общего количества пациентов, нуждающихся в проведении тромболизиса на догоспитальном этапе, будет составлять 100%, ежегодно. Финансирование 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</t>
  </si>
  <si>
    <t>Доля детей до 18 лет, больных сахарным диабетом, с установленными инсулиновыми помпами, обеспеченных расходными материалами для инсулиновых помп (от числа нуждающихся), будет обеспечна на уровне 100%</t>
  </si>
  <si>
    <t xml:space="preserve">В 2019-2021 годах количество больных, которым будет оказана высокотехнологичная медицинская помощь, составит 23000 человек ежегодно. Высокотехнологичная помощь оказывается за счет средств бюджета Новосибирской области, средств федерального бюджета, не включенных в базовую програму ОМС, средств фонда ОМС, за счет средств федерального бюджета, предоставленных федеральным клиникам  </t>
  </si>
  <si>
    <t>К 2021 году обеспечение обследованиями беременных женщин в первом триместре по алгоритму комплексной пренатальной (дородовой) диагностики нарушений развития ребенка от числа поставленных на учет в первом триместре на уровне 95,0%; снижение материнской смертности к 2021 году до 15,4 случаев на 100 тыс. родившихся живыми</t>
  </si>
  <si>
    <t>Число абортов (количество на 1000 женщин в возрасте 15- 49 лет) в 2021 году составит не более 26,3 случаев</t>
  </si>
  <si>
    <t xml:space="preserve">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бесплодию. Обеспечение женщин средствами оральной и внутриматочной контрацепции ежегодно на уровне не менее 28,1% от общего числа женщин фертильного возраста, проживающих на территории Новосибирской области </t>
  </si>
  <si>
    <t>Увеличение выживаемости детей, имевших при рождении очень низкую и экстремально низкую массу тела в акушерском стационаре (доля (%) выживших от числа новорожденных, родившихся с низкой и экстремально низкой массой тела) в 2021 году составит 91,7%</t>
  </si>
  <si>
    <t xml:space="preserve">Сокращение врожденной и наследственной патологии, способствующих снижению "генетического груза популяции" за счет охвата неонатальным скринингом (доля новорожденных, обследованных на наследственные заболевания, от общего числа новорожденных) в 2021 году составит не менее 95%; охват аудиологическим скринингом (доля новорожденных, обследованных на аудиологический скрининг от общего числа новорожденных) в 2021 году составит не менее 95%
</t>
  </si>
  <si>
    <t>Доля детей в возрасте от 0 до 18 лет, больных муковисцидозом и мукополисахаридозом, получающих препараты (от общего количества детей, нуждающихся в лечении) в 2019-2021 годах составит 100% ежегодно</t>
  </si>
  <si>
    <t>Обеспечение дополнительным детским питанием, закупленным по государственным контрактам, детей первого-третьего года жизни, относящихся к установленным категориям, к 2021 году достигнет 90% (постановление Правительства НСО от 20.04.2015 № 147-п):
1) дети первого и второго года жизни из малоимущей семьи, среднедушевой доход которой ниже величины прожиточного минимума, установленной на территории Новосибирской области, и признанной малоимущей в порядке, установленном действующим законодательством;
2) дети-инвалиды первого и второго года жизни;
3) дети первого и второго года жизни, находящиеся под опекой;
4) дети первого и второго года жизни из многодетных и приемных семей;
5) дети первого и второго года жизни из семей, состоящих из одного родителя;
6) дети первого и второго года жизни, рожденные от ВИЧ-положительных матерей;
7) дети третьего года жизни по медицинским показаниям:
анемия при уровне гемоглобина ниже 110 г/л и (или) сывороточного железа ниже 10 мкмоль/л;
8) гипотрофия при дефиците массы тела от 10 процентов и выше, масса тела ниже на одно стандартное отклонение и более от возрастной нормы</t>
  </si>
  <si>
    <t>Повышение мотивации, компенсация рисков, связанных с профессиональной деятельностью, Доля застрахованных медицинских работников, работа которых связана с угрозой их жизни и здоровью, от общего количества медицинских работников, подлежащих страхованию, в 2019-2021 годах, ежегодно составит 100%</t>
  </si>
  <si>
    <t xml:space="preserve">Увеличение притока молодых специалистов в медицинские организации Новосибирской области. Единовременную денежную  выплату за 2019-2021 годы получат 150 врачей 
</t>
  </si>
  <si>
    <t>В 2019-2021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(ежегодно); количество обучающихся, прошедших подготовку в обучающих симуляционных центрах, составит 15000 человек (ежегодно). К 2021 году доля медицинских и фармацевтических специалистов, обучавшихся в рамках целевой подготовки для нужд Новосибирской области, трудоустроившихся после завершения обучения в медицинские или фармацевтические организации системы здравоохранения Новосибирской области, составит 100 % (2012 год - 93%)</t>
  </si>
  <si>
    <t>Обеспечение детей специализированным лечебным диетическим питанием на основании Федерального закона Российской Федерации от 17.07.1999 № 178-ФЗ "О государственной социальной помощи", постановления Правительства Российской Федерации от 30.07.1994 № 890 "О государственной поддержке развития медицинской  промышленности и улучшении обеспечения населения и учреждений здравоохранения лекарственными средствами и изделиями медицинского назначения", распоряжения Правительства Российской Федерации от 08.12.2016 № 2622-р. Поддержка нутритивного статуса</t>
  </si>
  <si>
    <t>К 2021 году формирование, размещение, хранение, учет, использование, пополнение, сбережение, освежение запасов материальных ценностей мобилизационного резерва позволит достигнуть 100%  обеспечения лекарственными препаратами и изделиями медицинского назначения отдельных категорий граждан</t>
  </si>
  <si>
    <t>Мероприятие 10.1.8.6.  Создание и тиражирование «Новой модели медицинской организации, оказывающей первичную медико-санитарную помощь»</t>
  </si>
  <si>
    <t>Мероприятие 10.1.8.5. Приобретение автомобилей санитарного транспорта для центральных районных больниц для организации выездных форм работы (обслуживание в сельской местности комплексных участков, патронаж маломобильных пациентов, стационар на дому)</t>
  </si>
  <si>
    <t>В 2021 году смертность от новообразований (в том числе злокачественных) составит 198,0 случаев на 100 тыс. населения</t>
  </si>
  <si>
    <t>Мероприятие 10.1.10.1. Переоснащение  региональных сосудистых центров, в том числе оборудованием для ранней медицинской реабилитации</t>
  </si>
  <si>
    <t>За 2019-2020 годы  будет проведен ремонт помещений для установки монтируемого оборудования для ранней медицинской реабилитации в РСЦ № 1 (ГБУЗ НСО «ГКБ № 1») и РСЦ № 2 (ГБУЗ НСО «ГНОКБ»)</t>
  </si>
  <si>
    <t>Мероприятие 10.1.10.2. Переоснащение  первичных сосудистых отделений, в том числе оборудованием для ранней медицинской реабилитации</t>
  </si>
  <si>
    <t>Мероприятие 10.1.10.3. Дооснащение первичных сосудистых отделений оборудованием для проведения рентгенэндоваскулярных методов лечения</t>
  </si>
  <si>
    <t>За 2020-2021 годы  будет проведен ремонт помещений для установки монтируемого оборудования для проведения рентгенэндоваскулярных методов лечения в ПСО № 1 (ГБУЗ НСО "ГКБ № 34") и ПСО № 5 (ГБУЗ НСО "Куйбышевская ЦРБ")</t>
  </si>
  <si>
    <t xml:space="preserve">Количество  </t>
  </si>
  <si>
    <t>Улучшение качества оказываемой населению Новосибирской области медицинской помощи в 2019-2021 годах, 100%  удовлетворение потребностей системы здравоохранения Новосибирской области в производстве судебно-медицинских экспертиз. Финансирование в рамках государственного задания на оказание государственных услуг ГБУЗ НСО "НОКБСМЭ"</t>
  </si>
  <si>
    <t xml:space="preserve">Подробный перечень планируемых к реализации мероприятий
государственной программы Новосибирской области "Развитие здравоохранения Новосибирской области" 
на  2019 год и плановый период 2020 и 2021 годов
</t>
  </si>
  <si>
    <t>Код бюджетной классификации</t>
  </si>
  <si>
    <t>Значение показателя 
на 2021 год</t>
  </si>
  <si>
    <t xml:space="preserve">Мероприятие 7.1.5.1 Единовременная денежная выплата врачам
</t>
  </si>
  <si>
    <t xml:space="preserve">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(в рамках основного мероприятия 11.1.1).                                                                   
К 2021 году: снизится смертность от инфаркта миокарда  до 30,2 случаев на 100 тыс. населения, смертность от острого нарушения мозгового кровообращения  до 89,5 случаев на 100 тыс. населения
</t>
  </si>
  <si>
    <t>Основное мероприятие 4.2.6 Реализация мер, направленных на  содержание в государственных медицинских организациях Новосибирской области детей-сирот, детей, оставшихся без попечения родителей, и детей, находящихся в трудной жизненной ситуации, до достижения ими возраста четырех лет</t>
  </si>
  <si>
    <t xml:space="preserve">Мероприятие 6.1.1.1 Оказание паллиативной медицинской помощи, в том числе детям
</t>
  </si>
  <si>
    <t>Выполнение государственного задания по профилю "Паллиативная медицинская помощь" для ГБУЗ НСО "Новосибирская КЦРБ", ГБУЗ НСО "Новосибирская РБ №1", ГБУЗ НСО "Линевская РБ", ГБУЗ НСО "ГКБ № 12", ГБУЗ НСО "Сузунская центральная районная больница"</t>
  </si>
  <si>
    <t>Число медицинских работников, получателей компенсаций части стоимости найма жилого помещения, в 2019-2021 годах составит не менее 800 человек, ежегодно</t>
  </si>
  <si>
    <t xml:space="preserve">Основное мероприятие 7.1.4 Единовременные компенсационные выплаты медицинским работникам </t>
  </si>
  <si>
    <t xml:space="preserve">Основное мероприятие 7.2.4 Реализация мер, направленных на 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 образовательных организациях </t>
  </si>
  <si>
    <t>Основное мероприятие 8.1.1 Реализация мер, направленных на  обеспечение  лекарственными препаратами и изделиями медицинского назначения отдельных категорий граждан, имеющих право на их получение по рецепту врача бесплатно или со скидкой 50 процентов</t>
  </si>
  <si>
    <t>Основное мероприятие 8.1.2  
Реализация мер, направленных на обеспечение необходимыми лекарственными препаратами, изделиями медицинского назначения, а также специализированными продуктами лечебного питания определенных категорий граждан, проживающих на территории Новосибирской области</t>
  </si>
  <si>
    <t>Основное мероприятие 8.1.5 Реализация отдельных полномочий  в области лекарственного обеспечения</t>
  </si>
  <si>
    <t>Основное мероприятие 8.1.4 Организационные мероприятия  по обеспечению лекарственными препаратами и изделиями медицинского назначения отдельных категорий граждан. Формирование, размещение, хранение, учет, использование, пополнение, сбережение, освежение запасов материальных ценностей мобилизационного резерва</t>
  </si>
  <si>
    <t>Сумма затрат по Задаче 1 подпрограммы 9. Развитие информатизации в здравоохранении</t>
  </si>
  <si>
    <t>Мероприятие 10.1.6.15. Реконструкция Каргатской ЦРБ. Новый хирургический корпус</t>
  </si>
  <si>
    <t>Мероприятие 2.6.4.1. Обеспечение своевременности оказания экстренной медицинской помощи с использованием санитарной авиации</t>
  </si>
  <si>
    <t xml:space="preserve">Основное мероприятие 2.12.2
Реализация отдельных мероприятий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эвакуации" государственной программы Новосибирской области "Развитие здравоохранения Новосибирской области"  
</t>
  </si>
  <si>
    <t xml:space="preserve">Мероприятие 10.1.6.1. Реконструкция больничного комплекса Государственного бюджетного учреждения здравоохранения Новосибирской области "Обская центральная городская больница"
</t>
  </si>
  <si>
    <t>Мероприятие 10.1.6.4. Реконструкция больничного комплекса Государственного бюджетного учреждения здравоохранения Новосибирской области "Кочковская центральная районная больница"</t>
  </si>
  <si>
    <t>Мероприятие 10.1.6.7. Строительство поликлиники по ул. Кубовой в Заельцовском районе</t>
  </si>
  <si>
    <t>Мероприятие 10.1.6.12. Здание врачебной амбулатории с подстанцией ССМП в с. Верх-Тула Новосибирского района ГБУЗ НСО "Новосибирская клиническая центральная районная больница"</t>
  </si>
  <si>
    <t>Мероприятие 10.1.6.11. Завершение строительства операционно-реанимационного корпуса ГБУЗ НСО "ГКБ № 34" (ул. Титова, 18)</t>
  </si>
  <si>
    <t>Мероприятие 10.1.6.14. Здание детской поликлиники ГБУЗ НСО "Барабинская ЦРБ" на 250 п/см</t>
  </si>
  <si>
    <t>Мероприятие 2.3.1.2. Реализация отдельных мероприятий государственной программы Российской Федерации "Развитие здравоохранения"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</t>
  </si>
  <si>
    <t>Мероприятие 1.4.1.1.  Реализация отдельных мероприятий государственной программы Российской Федерации "Развитие здравоохранения"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</t>
  </si>
  <si>
    <t>В 2021 году младенческая смертность составит 4,6 случаев на 1000 родившихся живыми</t>
  </si>
  <si>
    <t>Мероприятие 1.3.3.2. Проведение дополнительных скринингов лицам, старше 65 лет, проживающим в сельской местности, на выявление отдельных социально-значимых неинфекционных заболеваний, оказывающих вклад в структуру смертности населения</t>
  </si>
  <si>
    <t>Основное мероприятие 1.1.4. 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</si>
  <si>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 xml:space="preserve">федеральный бюджет   </t>
  </si>
  <si>
    <t>Основное мероприятие 1.3.3. Региональный проект "Старшее поколение"</t>
  </si>
  <si>
    <t>Минздрав НСО; ТФОМС НСО;
медицинские организации частной системы здравоохранения, участвующие в реализации Территориальной программы обязательного медицинского страхования Новосибирской области</t>
  </si>
  <si>
    <t>Минздрав НСО; государственные учреждения, подведомственные Минздраву НСО; Минстрой НСО; учереждения, подведомственные Минстрою НСО; ООО «Седьмая концессионная компания»</t>
  </si>
  <si>
    <t>Минздрав НСО;  ООО «Седьмая концессионная компания»</t>
  </si>
  <si>
    <t>ТФОМС НСО</t>
  </si>
  <si>
    <t>Минздрав НСО, ТФОМС НСО, государственные учреждения, подведомственные Минздраву НСО</t>
  </si>
  <si>
    <t>ТФОМС НСО, государственные учреждения, подведомственные Минздраву НСО</t>
  </si>
  <si>
    <t>Мероприятие осуществляется за счет средств федерального бюджета в рамках подпрограммы "Развитие медицинской реабилитации и санаторно-курортного лечения, в том числе детям" государственной программы Российской Федерации "Развитие здравоохранения", получателями средств  являются федеральные учреждения. Количество детей, которым проведено санаторно-курортное лечение, определяется фактически на конец отчетного периода, Удовлетворение потребности  в  санаторно-курортном лечении детей  носит заявительный характер. Минздрав НСО осуществляет прием и размещение заявок на подсистему мониторинга санаторно-курортного лечения Минздрава России</t>
  </si>
  <si>
    <t xml:space="preserve">В 2019-2021 годах по 98 врачей и 25 фельдшеров, ежегодно будут привлечены для работы в сфере здравоохранения в сельской местности                                          </t>
  </si>
  <si>
    <t>Основное мероприятие 10.1.12  Региональный проект "Развитие экспорта медицинских услуг"</t>
  </si>
  <si>
    <t>Минздрав НСО; 
государственные учреждения, подведомственные Минздраву НСО; федеральные государственные учреждения, подведомственные Минздраву России; медицинские организации частной системы здравоохранения</t>
  </si>
  <si>
    <t>За 2019-2021 годы будет проведен ремонт помещений для установки монтируемого оборудования для организации 10 центров амбулаторной онкологической помощи на базах: ГБУЗ НСО «ГКБ № 1», ГБУЗ НСО «Ордынская ЦРБ», ГБУЗ НСО «ГКБ № 11» и ГБУЗ НСО «ГКБ № 2», ГБУЗ НСО «Татарская ЦРБ им. 70-лет. НСО», ГБУЗ НСО «Карасукская ЦРБ», ГАУЗ НСО «ГКП № 1», ГБУЗ НСО «ИЦГБ», ГБУЗ НСО «БЦГБ», ГБУЗ НСО «Тогучинская ЦРБ».
 Кроме того, будут подготовлены помещения (разработка проектно-сметной документации на ремонт помещений для установки монтируемого оборудования, ремонт помещений и прочее) для установки и монтажа медицинского оборудования в медицинские организации, оказывающие помощь больным онкологическими заболеваниями: ГБУЗ НСО «НОКОД», ГБУЗ НСО «ГКБ № 1», ГБУЗ НСО «ГДКБСМП»</t>
  </si>
  <si>
    <t>ОС*</t>
  </si>
  <si>
    <t>Основное мероприятие Реализация отдельных мероприятий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эвакуации" государственной программы Новосибирской области "Развитие здравоохранения Новосибирской области" реализуется в рамках мероприятий 1.4.1.1, 2.2.1.4, 2.3.1.2, 2.9.1.2, 7.1.4.1, 8.1.2.3
В рамках данного мероприятия возможно поступление субсидий из федерального бюджета</t>
  </si>
  <si>
    <t>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услугах, доступных в медицинских организациях Новосибирской области, а также проведения мониторинга статистических данных медицинских организаций по объему оказания таких услуг.
Количество пролеченных иностранных граждан к 2021 году составит 1,33 тыс.человек.</t>
  </si>
  <si>
    <t xml:space="preserve">Оснащение современными ультразвуковыми аппаратами кабинетов пренатальной диагностики и медицинских организаций второго этапа пренатальной диагностики
</t>
  </si>
  <si>
    <t>Мероприятие 11.1.1.1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ОМС, за исключением страховых взносов на обязательное медицинское страхование неработающего населения</t>
  </si>
  <si>
    <t>1 кв.</t>
  </si>
  <si>
    <t>2 кв.</t>
  </si>
  <si>
    <t>3 кв.</t>
  </si>
  <si>
    <t>4 кв.</t>
  </si>
  <si>
    <t>Значение показателя на очередной финансовый 2019 год (поквартально)</t>
  </si>
  <si>
    <t>Проведение анализа состояния и оценка потребности в развитии инфраструктуры медицинской профилактики в Новосибирской области.
Формирование инфраструктуры медицинской профилактики в соответствии с нормативными документами федерального уровня</t>
  </si>
  <si>
    <t>Мероприятие 1.1.4.1. Проведение информационно-коммуникационной кампании с использованием основных телекоммуникационных каналов для всех целевых аудиторий по вопросам формирования здорового образа жизни, профилактики неинфекционных заболеваний и факторов риска их развития</t>
  </si>
  <si>
    <t>Мероприятие 1.1.4.2. Внедрение новой модели организации и функционирования центров общественного здоровья, в соответствии с рекомендациями федерального уровня</t>
  </si>
  <si>
    <t xml:space="preserve">Проведение в 2020-2021 году дополнительных скринингов лицам, старше 65 лет, проживающим в сельской местности, на выявление отдельных социально-значимых неинфекционных заболеваний, оказывающих вклад в структуру смертности населения </t>
  </si>
  <si>
    <t>Доля выездов бригад скорой медицинской помощи со временем доезда до больного менее 20 минут к 2021 году увеличится до 90,2%. В том числе, достижение указанных показателей планируется за счет текущей деятельности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</si>
  <si>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обслуживания;
проведение дополнительных скринингов лицам, старше 65 лет, проживающим в сельской местности, на выявление отдельных социально-значимых неинфекционных заболеваний, оказывающих вклад в структуру смертности населения</t>
  </si>
  <si>
    <t>Региональный проект направлен на формирование системы мотивации граждан к здоровому образу жизни, включая здоровое питание и отказ от вредных привычек. Формирование среды, способствующей ведению гражданами здорового образа жизни, включая здоровое питание (в том числе сокращение потребления соли и сахара), защиту от табачного дыма, снижение потребления алкоголя; за счет мотивирования граждан к ведению здорового образа жизни посредством информационно-коммуникационной кампании.
Реализация мероприятия осуществляется в рамках государственного задания на оказание государственных услуг государственными учреждениями, подведомственными Минздраву НСО</t>
  </si>
  <si>
    <t>За 2019-2021 годы коммуникационной кампанией охвачено не менее 75% аудитории граждан старше 12 лет по основным каналам: телевидение, радио и в информационно-телекоммуникационной сети «Интернет»; проведены мероприятия и форумы для специалистов по общественному здоровью и населения</t>
  </si>
  <si>
    <t>Больничная летальность пострадавших в результате дорожно-транспортных происшествий составит в 2021 году 1,4 %. 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</t>
  </si>
  <si>
    <t xml:space="preserve">Обеспеченность койками для оказания паллиативной медицинской помощи взрослым в 2021 году составит 4,8 койки/100 тыс. взрослого населения; обеспеченность койками для оказания паллиативной медицинской помощи детям в 2021 году составит 2,16 койки/100 тыс. детского населения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</si>
  <si>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организациях, осуществляющих подготовку специалистов среднего звена, в 2019-2021 годах составит 3640 человек, ежегодно.
Финансирование в рамках государственного задания на оказание государственных  услуг ГАПОУ НСО "Новосибирский  медицинский колледж", ГАПОУ НСО "Барабинский медицинский колледж",  ГАПОУ НСО "Куйбышевский  медицинский техникум ",  ГАПОУ НСО "Купинский  медицинский техникум"
</t>
  </si>
  <si>
    <t>Поддержание доли выписанных рецептов для предусмотренных льготных категорий граждан, по которым лекарственные препараты отпущены, от общего количества выписанных рецептов ежегодно на уровне 100%</t>
  </si>
  <si>
    <t>Поддержание доли выписанных рецептов для предусмотренных льготных категорий граждан, по которым лекарственные препараты отпущены, от общего количества выписанных рецептов в 2019 - 2021 годах, ежегодно на уровне 100%</t>
  </si>
  <si>
    <t>Мероприятие 8.1.2.3 Организация обеспечения лекарственными препаратами лиц,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рассеяным склерозом, гемолитико-уремическим синдромом, юношеским артритом с системным началом, мукополисахаридозом I, II и VI типов, лиц после трансплантации органов и (или) тканей</t>
  </si>
  <si>
    <t>Организация обеспечения лиц лекарственными препаратами, предназначенными для лечения 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рассеяным склерозом, гемолитико-уремическим синдромом, юношеским артритом с системным началом, мукополисахаридозом I, II и VI типов, лиц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 в пределах Новосибирской области (в соответствии с Постановлением Правительства Российской Федерации от 26.11.2018 № 1416)</t>
  </si>
  <si>
    <t>Мероприятие 10.1.8.1. Замена фельдшерско-акушерских пунктов</t>
  </si>
  <si>
    <t>Мероприятие 6.1.1.2  Обеспечение медицинских организаций, оказывающих паллиативную медицинскую помощь, медицинскими изделиями, в том числе для использования на дому, и лекарственными препаратами, в том числе для обезболивания</t>
  </si>
  <si>
    <t>Обеспечение медицинских организаций, оказывающих паллиативную медицинскую помощь, лекарственными препаратами, включая обезболивающие, медицинскими изделиями, в том числе для использования на дому,  в соответствии с порядками оказания паллиативной медицинской помощи взрослому населению и детям, и обеспечения лиц, нуждающихся в паллиативной медицинской помощи на дому, медицинскими изделиями и лекарственными препаратами, включая обезболивающие</t>
  </si>
  <si>
    <t>Число получателей компенсаций за проезд в общественном транспорте - медицинских работников удаленных медицинских организаций, проживающих вне территории района, в котором расположена медицинская организация, в 2019-2021 годах составит не менее 431 человека, ежегодно</t>
  </si>
  <si>
    <t>Оборудованием для ранней медицинской реабилитации в 2019 году будут переоснащены ПСО № 8  (ГБУЗ НСО "ГКБ № 25"), ПСО № 9 (ГБУЗ НСО "ГКБСМП № 2"), ПСО № 10 (ГБУЗ НСО "ГКБ № 11"), в 2020 году - ПСО № 1 (ГБУЗ НСО "ГКБ № 34"), ПСО № 10 (ГБУЗ НСО "ГКБ № 11"), ПСО № 11 (ГБУЗ НСО "Ордынская ЦРБ"), в 2021 году - ПСО № 8 (ГБУЗ НСО "ГКБ № 25"), ПСО № 10 (ГБУЗ НСО "ГКБ № 11"), ПСО № 11 (ГБУЗ НСО "Ордынская ЦРБ"), ПСО № 12 (ГБУЗ НСО "Черепановская ЦРБ")</t>
  </si>
  <si>
    <t>Количество комлексов</t>
  </si>
  <si>
    <t>Количество автомобилей</t>
  </si>
  <si>
    <t>Ремонт помещений для установки монтируемого оборудования для ранней медицинской реабилитации в 2019 году будут проведен в ПСО № 8  (ГБУЗ НСО "ГКБ № 25"), ПСО № 9 (ГБУЗ НСО "ГКБСМП № 2"), ПСО № 10 (ГБУЗ НСО "ГКБ № 11"), в 2020 году - ПСО № 1 (ГБУЗ НСО "ГКБ № 34"), ПСО № 10 (ГБУЗ НСО "ГКБ № 11"), ПСО № 11 (ГБУЗ НСО "Ордынская ЦРБ"), в 2021 году - ПСО № 8 (ГБУЗ НСО "ГКБ № 25"), ПСО № 10 (ГБУЗ НСО "ГКБ № 11"), ПСО № 11 (ГБУЗ НСО "Ордынская ЦРБ"), ПСО № 12 (ГБУЗ НСО "Черепановская ЦРБ")</t>
  </si>
  <si>
    <t xml:space="preserve">Сумма затрат по Задаче 12 подпрограммы 2.   </t>
  </si>
  <si>
    <t xml:space="preserve">Сумма затрат по Задаче 1 подпрограммы 2.   </t>
  </si>
  <si>
    <t xml:space="preserve">Сумма затрат по Задаче 1 подпрограммы 5  </t>
  </si>
  <si>
    <t>Комлекс мероприятий</t>
  </si>
  <si>
    <t>Мероприятие 2.5.2.5.  Лекарственное обеспечение пациентов, перенесших острый коронарный синдром, ишемический инсульт в течение 12 месяцев после перенесенного сердечно-сосудистого события, в соответствии с разработанным региональным стандартом</t>
  </si>
  <si>
    <t>Количество, единицы</t>
  </si>
  <si>
    <t>Количество (вакцина, доза)</t>
  </si>
  <si>
    <t>Количество  учреждений</t>
  </si>
  <si>
    <t>Доля государственных учреждений, оснащенных новым оборудованием, медицинскими изделиями, мебелью, оргтехникой, от общего числа государственных учреждений, подведомственных министерству здравоохранения Новосибирской области, с учетом реализации Региональных проектов в 2019 году составит 32,2%, в 2020 году - 47,4%, в 2021 году - 16,1%
Показатели достигаются в том числе в рамках мероприятий 2.1.2.1, 2.1.2.2, 2.5.2.1, 2.5.2.2, 2.5.2.3, 2.5.2.4, 4.2.5.1, 4.2.8.1, 10.1.8.3, 10.1.11.2, 12.1.2.1</t>
  </si>
  <si>
    <t>Мероприятие 10.1.8.2. Строительство новых поликлиник в г. Новосибирске</t>
  </si>
  <si>
    <t xml:space="preserve">Капитальный грант на строительство 7 новых поликлиник в г. Новосибирске в рамках ГЧП. Ввод в эксплуатацию запланирован на 2022 год. Повышение качества  первичной медико-санитарной помощи в городе Новосибирске  за счет создания и эксплуатации объектов на принципах государственно-частного партнерств
</t>
  </si>
  <si>
    <r>
      <t xml:space="preserve">Количество </t>
    </r>
    <r>
      <rPr>
        <b/>
        <sz val="16"/>
        <rFont val="Times New Roman"/>
        <family val="1"/>
        <charset val="204"/>
      </rPr>
      <t xml:space="preserve"> </t>
    </r>
  </si>
  <si>
    <t>126</t>
  </si>
  <si>
    <t>01.2.11.54760</t>
  </si>
  <si>
    <t>ПРИЛОЖЕНИЕ № 3 
к проекту приказа министерства 
здравоохранения Новосибирской области
от ___________ № _______________</t>
  </si>
  <si>
    <t>Мероприятие 10.1.5.4 Приобретение санитарного автотранспорта, легковых автомобилей общего назначения</t>
  </si>
  <si>
    <t>Мероприятие 10.1.5.5 Погашение кредиторской задолженности и оплата неисполненных бюджетных обязательств</t>
  </si>
  <si>
    <t>01.Б.04.03070</t>
  </si>
  <si>
    <t>01.Б.04.R1113</t>
  </si>
  <si>
    <t>01.Б.00.03070</t>
  </si>
  <si>
    <t>Мероприятие 10.1.6.16. Реконструкция газовоздушного тракта  и  дымовой трубы котельной на объекте  ГБУЗ НСО "ГНКПБ № 3"</t>
  </si>
  <si>
    <t>Мероприятие 10.1.6.17. Здание инфекционного отделения ГБУЗ НСО "Ордынская ЦРБ"</t>
  </si>
  <si>
    <t>Мероприятие 10.1.6.18. Реконструкция и техническое перевооружения больничного комплекса государственного бюджетного учреждения здравоохранения Новосибирской области "Барабинская центральная районная больница" (реконструкция лечебного корпуса)</t>
  </si>
  <si>
    <t xml:space="preserve">Мероприятие 10.1.6.19. Реконструкция ГБУЗ НСО "Чистоозерное ЦРБ" р.п. Чистоозерное Новосибирской области </t>
  </si>
  <si>
    <t>Мероприятие 10.1.8.4. Приобретение комплексов мобильных медицинских для оказания медицинской помощи жителям населенных пунктов с числом жителей до 100 человек</t>
  </si>
  <si>
    <t>Мероприятие 10.1.8.7. Здание врачебной амбулатории в п. Октябрьский Мошковского района</t>
  </si>
  <si>
    <t>Мероприятие 10.1.9.1. Организация сети центров амбулаторной онкологической помощи</t>
  </si>
  <si>
    <t>01.Б.N3.03070</t>
  </si>
  <si>
    <t>Мероприятие 10.1.9.3. Здание онкологического диспансера в городе Новосибирске</t>
  </si>
  <si>
    <t>Минздрав НСО; государственные учреждения, подведомственные Минздраву НСО;
Минстрой НСО;
учреждения, подведомственные Минстрою НСО</t>
  </si>
  <si>
    <t>ДИиЗО</t>
  </si>
  <si>
    <t>01.Б.01.02190</t>
  </si>
  <si>
    <t>ГАПОУ НСО "Барабинский медицинский колледж" - государственное автономное профессиональное образовательное учреждение Новосибирской области "Барабинский медицинский колледж";
ГАПОУ НСО "Куйбышевский медицинский техникум " - государственное автономное профессиональное образовательное учреждение Новосибирской области ""Куйбышевский медицинский техникум";
ГАПОУ НСО "Купинский медицинский техникум " - государственное автономное профессиональное образовательное учреждение Новосибирской области "Купинский медицинский техникум";
ГАПОУ НСО "Новосибирский медицинский колледж" - государственное автономное профессиональное образовательное учреждение Новосибирской области "Новосибирский медицинский колледж";
ГБУЗ НСО "Кыштовская ЦРБ" - государственное бюджетное учреждение здравоохранения Новосибирской области "Кыштовская центральная районная больница";
ГБУЗ НСО "Баганская ЦРБ" - государственное бюджетное учреждение здравоохранения Новосибирской области "Баганская центральная районная больница";
ГБУЗ НСО "Барабинская ЦРБ" - государственное бюджетное учреждение здравоохранения Новосибирской области "Барабинская центральная районная больница";
ГБУЗ НСО "Болотнинская ЦРБ" - государственное бюджетное учреждение здравоохранения Новосибирской области "Болотнинская центральная районная больница";
ГБУЗ НСО "Венгеровская ЦРБ" - государственное бюджетное учреждение здравоохранения Новосибирской области "Венгеровская центральная районная больница";
ГБУЗ НСО «ГКБ № 34" – государственное бюджетное учреждение здравоохранения Новосибирской области «Городская клиническая больница № 34»;
ГБУЗ НСО "Государственная областная Новосибирская клиническая туберкулезная больница" - государственное бюджетное учреждение здравоохранения Новосибирской области "Государственная областная Новосибирская клиническая туберкулезная больница";
ГБУЗ НСО "Доволенская ЦРБ" - государственное бюджетное учреждение здравоохранения Новосибирской области "Доволенская центральная районная больница";
ГБУЗ НСО "Здвинская ЦРБ" государственное бюджетное учреждение здравоохранения Новосибирской области "Здвинская центральная районная больница";
ГБУЗ НСО "Искитимская ЦГБ" - государственное бюджетное учреждение здравоохранения Новосибирской области "Искитимская центральная городская больница";
ГБУЗ НСО "Карасукская ЦРБ" - государственное бюджетное учреждение здравоохранения Новосибирской области "Карасукская центральная районная больница";
ГБУЗ НСО "Каргатская ЦРБ"" - государственное бюджетное учреждение здравоохранения Новосибирской области "Каргатская центральная районная больница";
ГБУЗ НСО "Колыванская ЦРБ" - государственное бюджетное учреждение здравоохранения Новосибирской области "Колыванская центральная районная больница";
ГБУЗ НСО "Коченевская ЦРБ" - государственное бюджетное учреждение здравоохранения Новосибирской области "Коченевская центральная районная больница";
ГБУЗ НСО "Кочковская ЦРБ" - государственное бюджетное учреждение здравоохранения Новосибирской области "Кочковская центральная районная больница";
ГБУЗ НСО "Краснозерская ЦРБ" - государственное бюджетное учреждение здравоохранения Новосибирской области "Краснозерская центральная районная больница";
ГБУЗ НСО "Купинская ЦРБ" - государственное бюджетное учреждение здравоохранения Новосибирской области "Купинская центральная районная больница";
ГБУЗ НСО "Линевская РБ" - государственное бюджетное учреждение здравоохранения Новосибирской области "Линевская  районная больница";
ГБУЗ НСО "Маслянинская ЦРБ" - государственное бюджетное учреждение здравоохранения Новосибирской области "Маслянинская центральная районная больница";
ГБУЗ НСО "Мошковская ЦРБ" - государственное бюджетное учреждение здравоохранения Новосибирской области "Мошковская центральная районная больница";
ГБУЗ НСО "НРБ № 1" - государственное бюджетное учреждение здравоохранения Новосибирской области "Новосибирская районная больница № 1";
ГБУЗ НСО "Ордынская ЦРБ" - государственное бюджетное учреждение здравоохранения Новосибирской области "Ордынская центральная районная больница";
ГБУЗ НСО "Обская ЦГБ" - государственное бюджетное учреждение здравоохранения Новосибирской области "Обская центральная городская больница";
ГБУЗ НСО "ОЦД"- государственное бюджетное учреждение здравоохранения Новосибирской области "Областной центр дезинфекции"; 
ГБУЗ НСО "Северная ЦРБ" - государственное бюджетное учреждение здравоохранения Новосибирской области "Северная центральная районная больница";
ГБУЗ НСО "Сузунская ЦРБ" - государственное бюджетное учреждение здравоохранения Новосибирской области "Сузунская центральная районная больница";
ГБУЗ НСО "Татарская ЦРБ" - 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области";
ГБУЗ НСО "Тогучинская ЦРБ" - государственное бюджетное учреждение здравоохранения Новосибирской области "Тогучинская центральная районная больница";
ГБУЗ НСО "Убинская ЦРБ" - государственное бюджетное учреждение здравоохранения Новосибирской области "Убинская центральная районная больница";
ГБУЗ НСО "Усть-Таркская ЦРБ" - государственное бюджетное учреждение здравоохранения Новосибирской области "Усть-Таркская центральная районная больница";
ГБУЗ НСО "Чановская ЦРБ" - государственное бюджетное учреждение здравоохранения Новосибирской области "Чановская центральная районная больница";
ГБУЗ НСО "Черепановская ЦРБ" - государственное бюджетное учреждение здравоохранения Новосибирской области "Черепановская центральная районная больница";
ГБУЗ НСО "Чистоозерная ЦРБ" - государственное бюджетное учреждение здравоохранения Новосибирской области "Чистоозерная центральная районная больница";
ГБУЗ НСО "МИАЦ" - государственное бюджетное учреждение здравоохранения Новосибирской области особого типа "Медицинский информационно-аналитический центр";
ГБУЗ НСО "НКЦРБ" - государственное бюджетное учреждение здравоохранения Новосибирской области "Новосибирская клиническая центральная районная больница";
ГБУЗ НСО "НОКБСМЭ"- государственное бюджетное учреждение здравоохранения Новосибирской области "Новосибирское областное клиническое бюро судебно-медицинской экспертизы";
ГБУЗ НСО "НОКНД" – государственное бюджетное учреждение здравоохранения Новосибирской области "Новосибирский областной клинический наркологический диспансер";
ГБУЗ НСО "Чулымская ЦРБ" - государственное бюджетное учреждение здравоохранения Новосибирской области "Чулымская центральная районная больница";
ГКУЗ НСО "РЦМП" - государственное казенное учреждение здравоохранения Новосибирской области "Региональный центр медицинской профилактики";
ГУ НСО - государственные учреждения Новосибирской области;
ДИиЗО - Департамент имущества и земельных отношений Новосибирской области
Минздрав НСО – министерство здравоохранения Новосибирской области;
Минздрав России - Министерство здравоохранения Российской Федерации;
Минстрой НСО - министерство строительства Новосибирской области;
областной бюджет – областной бюджет Новосибирской области;
ОС – отдельный список;
ПЦР - полимеразная цепная реакция;
ТФОМС – Территориальный фонд обязательного медицинского страхования</t>
  </si>
  <si>
    <t>Мероприятие 10.1.5.6 Обновление основных фондов ГБУЗ НСО «Коченевская ЦРБ»</t>
  </si>
  <si>
    <t>Минздрав НСО; государственные учреждения, подведомственные Минздраву НСО;
ДИиЗО</t>
  </si>
  <si>
    <t>01.Б.05.03980</t>
  </si>
  <si>
    <t xml:space="preserve">Информированность населения по мерам профилактики на ВИЧ-инфекцию и вирусные гепатиты В и С; Тестирование уязвимых групп населения на ВИЧ-инфекцию и вирусные гепатиты В и С;  в 2019-2021 годах охват иммунизации населения против вирусного гепатита В в декретированные сроки составит не менее 95%. Снизится заболеваемость острым вирусным гепатитом В до 0,5 на 100 тыс. населения в 2021 году;  доля ВИЧ-инфицированных лиц, состоящих на диспансерном учёте, от числа выявленных, в 2021 году составит 90,2%; уровень информированности населения в возрасте 18-49 лет по вопросам ВИЧ-инфекции с 2020 года составит 93%                                                                                     </t>
  </si>
  <si>
    <t xml:space="preserve">Проведение мероприятий по информированности населения по вопросам профилактики ВИЧ-инфекции и вирусных гепатитов В и С, что приведет к стабилизации уровня распространенности (пораженности) ВИЧ-инфекции, и гепатитов В и С. К 2021 году  охват медицинским освидетельствованием на ВИЧ-инфекцию населения Новосибирской области составит 24%                                                                                                       </t>
  </si>
  <si>
    <t xml:space="preserve">В 2021 году удельный вес больных со злокачественными новообразованиями, состоящих на учете 5 лет и более, составит  56,1%; 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 составит 19,5% в 2021 году. Мероприятие реализуется в том числе в рамках государственного задания учреждений, подведомственных Минздраву  НСО 
</t>
  </si>
  <si>
    <t xml:space="preserve">К 2021  году  доля ВИЧ-инфицированных лиц, получающих антиретровирусную терапию, от числа состоящих на диспансерном учете составит 90%  </t>
  </si>
  <si>
    <t>Приобретение медицинского оборудования (в том числе ангиографической системы, магнитно-резонансного томографа, ренигеновского компьютерного томографа) для организации работы регионального сосудистого центра на базе ГБУЗ НСО «Центральная клиническая больница»</t>
  </si>
  <si>
    <t>Мероприятие реализуется в  рамках государственного задания учреждений, подведомственных Минздраву НСО. Доля преждевременных родов (22-37 недель) в перинатальных центрах в 2019 году - 56,5%, в 2020 году  - 57%, в 2021 году - 57,5% (от общего числа женщин с преждевременными родами).
Реализация мероприятия в 2019-2021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</t>
  </si>
  <si>
    <t>Оборудованием для  оказания специализированной медицинской помощи детям в стационарных условиях в 2019 году будут оснащены ГБУЗ НСО "ДГКБ № 1" и ГБУЗ НСО "ДГКБСМП", в 2020 году - ГБУЗ НСО "ГНОКБ", в 2021 году - ГБУЗ НСО "ДГКБ № 3"</t>
  </si>
  <si>
    <t xml:space="preserve">Обеспечение единовременных компенсационных выплат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человек). В 2019-2021 годах по 98 врачей и 25 фельдшеров, ежегодно будут привлечены для работы в сфере здравоохранения в сельской местности                                          </t>
  </si>
  <si>
    <t>В 2019 году - в 63, в 2020 году - в 15, в 2021 году - в 12 государственных учреждениях, подведомственных министерству здравоохранения Новосибирской области, будут проведены ремонтные работы,  в 2019 - 12, в 2020 - 5, в 2021 году - 7 учреждений будут  оснащены современным медицинским оборудованием (в том числе для оказания высокотехнологичной медицинской помощи), медицинскими изделиями, технологическим, бытовым и прочим оборудованием, мебелью, оргтехникой, специальной литературой. К 2021 году удельное потребление энергетических ресурсов  государственных учреждений, подведомственных министерству здравоохранения Новосибирской области, (электроэнергии, тепловой энергии, воды) составит 95%  к уровню 2016 года (2016 год - 100%)</t>
  </si>
  <si>
    <t>Доля государственных учреждений, в которых проведены ремонтные работы, от общего числа государственных учреждений, подведомственных министерству здравоохранения Новосибирской области, с учетом реализации Региональных проектов  в 2019 году составит 53,4% , в 2020 году - 22%, в 2021 году - 20,3%.
Показатели достигаются в том числе в рамках мероприятий 10.1.8.3, 10.1.9.1, 10.1.10.1, 10.1.10.2, 10.1.10.3, 10.1.10.4</t>
  </si>
  <si>
    <t>Приобретение комплекса зданий для ГБУЗ НСО «Коченевская ЦРБ» с целью размещения там детского поликлинического отделения</t>
  </si>
  <si>
    <t>В 2019 году будет приобретено 18 автомобилей санитарного автотранспорта, легковых автомобилей общего назначения</t>
  </si>
  <si>
    <t>Срок ввода в эксплуатацию после реконструкции газовоздушного тракта и дымовой трубы котельной на объекте ГБУЗ НСО «ГНКПБ № 3» перенесен на 2019 год  в связи с наличием замечаний инспекции государственного строительного надзора (необходимо провести корректировку проектно-сметной документации)</t>
  </si>
  <si>
    <t>Оплата неисполненных бюджетных обязательств за 2018 год. Объект введен в эксплуатацию в 2018 году</t>
  </si>
  <si>
    <t>В 2020 году будет введен в эксплуатацию 1 объект строительства (больница в р.п. Дорогино Черепановского района), а 2021 году - 1 объект строительства (операционно-реанимационный корпус ГБУЗ НСО «ГКБ № 34").
В 2019 году будет введен в эксплуатации после реконструкции 1 объект реконструкции (газовоздушный тракт  и  дымовая труба котельной на объекте  ГБУЗ НСО "ГНКПБ № 3" (с 2018 года)), в 2021 году - 5 объектов реконструкции (ГБУЗ НСО "Обская ЦГБ", ГБУЗ НГСО «Маслянинская ЦРБ»; акушерский корпус Государственной Новосибирской областной клинической больницы для размещения Перинатального центра Новосибирской области, ГБУЗ НСО "Кочковская ЦРБ", детская туберкулезная больница в п. Мочище-филиал  ГБУЗ НСО "Государственной областной Новосибирской туберкулезной больницы")</t>
  </si>
  <si>
    <t>Мероприятие 10.1.8.3. Проведение капитального и текущего ремонта и переоснащение медицинским оборудованием поликлинических отделений, врачебных амбулаторий, фельдшерско-акушерских пунктов в соответствии с порядками оказания медицинской помощи</t>
  </si>
  <si>
    <t>Разработка проектно-сметной документации на строительство здания онкологического диспансера в городе Новосибирске. Срок ввода будет уточнен после разработки проектно-сметной документации</t>
  </si>
  <si>
    <t>В 2019 году - ремонт терапевтического корпуса для организации работы регионального сосудистого центра на базе ГБУЗ НСО «Центральная клиническая больница»</t>
  </si>
  <si>
    <t xml:space="preserve">Мероприятие осуществляется в рамках текущей деятельности, в 2021 году: число дней занятости койки в году составит 333 дня; средняя длительность лечения больного в стационаре составит 11,5 дня;  доля врачей первичного звена от общего числа врачей составит 64%; доля пациентов, доставленных по экстренным показаниям, от общего числа пациентов, пролеченных в стационарных условиях, снизится до 44,5%  
</t>
  </si>
  <si>
    <t>Мероприятие 10.1.6.13. Реконструкция ГБУЗ НСО «Колыванская ЦРБ»  в р.п. Колывань, Новосибирской области</t>
  </si>
  <si>
    <t>В 2019 году  будут введены в эксплуатацию после завершения строительства 33 ФАП (с учетом ФАПов в  п. Коб - Кордон ГБУЗ НСО  "Северная ЦРБ" и п. Приобский ГБУЗ НСО  "НКЦРБ" с 2018 года), в 2020 году - 30 ФАПов, в 2021 году - 30 ФАПов</t>
  </si>
  <si>
    <t>Мероприятие  по организации донорства органов и (или) тканей человека в Новосибирской области, направлено на:
диагностику смерти мозга; констатацию смерти человека на основании диагноза смерти мозга; эксплантацию органов или тканей человека. Доля трансплантированных органов в числе заготовленных органов для трансплантации в 2021 году составит 91%
*объем финансирования на 2020-2021 годы будет уточнен после формирования областного бюджета Новосибирской области на 2020 год и плановый период 2021 и 2022 годов</t>
  </si>
  <si>
    <t>Повышение уровня обеспеченности населения качественными, безопасными лекарственными препаратами. Увеличение продолжительности жизни детей-инвалидов
*объем финансирования на 2020-2021 годы будет уточнен после формирования областного бюджета Новосибирской области на 2020 год и плановый период 2021 и 2022 годов</t>
  </si>
  <si>
    <t>Обеспечение доступности и качества оказания медицинской помощи на территории Новосибирской области, путем проведения независимой оценки качества условий оказания услуг медицинскими организациями, участвующими в реализации Территориальной  программы государственных гарантий бесплатного оказания гражданам медицинской помощи в Новосибирской области
*объем финансирования на 2020-2021 годы будет уточнен после формирования областного бюджета Новосибирской области на 2020 год и плановый период 2021 и 2022 годов</t>
  </si>
  <si>
    <t>Представление  на межгосударственном уровне направлений и технологий по формированию здорового образа жизни населения, внедряемых и реализуемых на территории Новосибирской области. Обмен опытом с представителями из других регионов РФ. В результате участия в данном  форуме специалисты Минздрава НСО ежегодно повысят  уровень квалификации и информированности  по вопросам профилактики и формирования здорового образа жизни. Распространённость потребления табака среди взрослого населения в 2021 году составит 25,6%.
Снижение потребления алкогольной продукции до 5,4 литров на душу населения</t>
  </si>
  <si>
    <t>Изучение мнения и отношения населения к проблеме наркомании, информированности об угрозах наркомании и ее социальных и медицинских последствиях</t>
  </si>
  <si>
    <t>В 2019-2021 году не менее 19689 человек, ежегодно будут получать льготную медицинскую помощь по зубопротезированию, глазному протезированию, слухопротезированию</t>
  </si>
  <si>
    <t>Увеличение средней продолжительности жизни больных муковисцидозом/ мукополисахаридозом, постепенная трансформация патологии детского возраста в хроническую болезнь взрослых за счет 100%  обеспеченности препаратами детей с муковисцидозом и мукополисахаридозом, нуждающихся в лечении.
В связи с принятием Федерального закона от 03.08.2018 № 299-ФЗ «О внесении изменений в Федеральный закон «Об основах охраны здоровья граждан в Российской Федерации» в части осуществления централизованных закупок лекарственных препаратов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 I, II и VI типов, а также после трансплантации органов и (или) тканей с 2019 года обеспечение детей с мукополисахаридозом II типа лекарственным препаратом «Элапраза» осуществляется за счет средств федерального бюджета</t>
  </si>
  <si>
    <t xml:space="preserve">Снижение ранней неонатальной смертности (на 1000 родившихся живыми) в 2021 году - до 1,9 чел.; снижение больничной летальности детей (доля умерших детей от числа поступивших в медицинские организации) в 2021 году - до 0,16%; снижение смертности детей в возрасте 0-17 лет (на 100 000 населения соответствующего возраста) до 61 в 2021 году
</t>
  </si>
  <si>
    <t>В 2019 году будет приобретено оборудование для 3 детских медицинских организаций, предоставляющих медицинскую помощь в стационарных условиях (ГБУЗ НСО "ГНОКБ", ГБУЗ НСО "ДГКБ № 3", ГБУЗ НСО "НГКПЦ")</t>
  </si>
  <si>
    <t>Стоимость часа вылета</t>
  </si>
  <si>
    <t>265,0-291,6</t>
  </si>
  <si>
    <t>В создании и тиражировании «Новой модели медицинской организации, оказывающей первичную медико-санитарную помощь», участвуют 66 медицинских организаций Новосибирской области в 2021 году, оказывающих данный вид помощи (2018 год - 21 медицинская организация).  Результатами внедрения Новой модели станут открытая и вежливая регистратура, сокращение времени ожидания пациентом в очереди, упрощение записи на прием к врачу, уменьшение бумажной документации, комфортные условия для пациента в зонах ожидания, понятная навигация, бережное отношение к медицинском персоналу</t>
  </si>
  <si>
    <t>Субсидия из федерального бюджета бюджету Новосибирской области на софинансирование мероприятий, направленных на развитие материально-технической базы детских поликлиник и детских поликлинических отделений медицинских организаций, позволит к 2020 году достичь следующие показатели: снижение младенческой смертности до 4,7 на 1000 родившихся живыми, снижение детской смертности (в возрасте 0-4 года) составит 6 на 1000 родившихся живыми.
В 2019-2020 годах, в соответствии с требованиями приказа Минздрава России от 07.03.2018 №92н, современными медицинскими изделиями для диагностики и лечения будут дооснащены 53 поликлинических отделения (консультативно-диагностических центров для детей)  Новосибирской области, что составит в 2020 году 100% от общего количества детских поликлинических отделений (консультативно-диагностических центров для детей) Новосибирской области (с учетом реализации в 2018 году мероприятия 12.1.1.1). В 2021 году доля посещений детьми медицинских организаций с профилактическими целями составит 52,8 %, с 2020 года доля детей в возрасте 0-17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условиях, составит 1,85%.
Показатели достигаются в том числе в рамках мероприятия 10.1.11.1</t>
  </si>
  <si>
    <t xml:space="preserve">Финансирование 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2.11.1. К 2021 году доля больных психическими расстройствами, повторно госпитализированных в течение года, составит 15,5%  </t>
  </si>
  <si>
    <t>Проведение капитального и текущего ремонта (2019 год - 15 медицинских организаций) и переоснащение медицинским оборудованием (2019 год - 36 медицинских организаций) поликлинических отделений, врачебных амбулаторий, фельдшерско-акушерских пунктов в соответствии с порядками оказания медицинской помощи
*количество медицинских орагнизаций будет уточнено при формирования проекта плана государственной программы "Развитие здравоохранения Новосибирской области" на 2020-2022 годы</t>
  </si>
  <si>
    <t xml:space="preserve">Будет осуществлена реконструкция двух старых корпусов общей площадью 3943,9 кв.м (блок № 1,  представляет собой 3-х этажное здание, предназначенное для размещения педиатрического, терапевтического отделений и дневного стационара, блок  № 2- 2-х этажное здание без подвала, предназначенное для размещения родильного и хирургического отделений). 
*Срок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
</t>
  </si>
  <si>
    <t>1*</t>
  </si>
  <si>
    <t xml:space="preserve">Реконструкция детской туберкулезной больницы в п. Мочище – филиала ГБУЗ НСО "Государственная областная Новосибирская клиническая туберкулезная больница" позволит привести  в соответствие с требованиями СНиП и СанПиН  отделений и увеличить коечную мощность больницы  до 160 коек, повысит качество и доступность оказания специализированной фтизиатрической помощи.
В целом будет реконструировано 8191,8 кв.м, построено новых помещений площадью 5415,51 кв.м. В 2017 году оплата по бюджетным обязательствам по техническому присоединению  к электросетям.
*Срок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
</t>
  </si>
  <si>
    <t>Оплата по бюджетным обязательствам по техническому присоединению  к электросетям.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</si>
  <si>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 xml:space="preserve">Строительство поликлиники по ул. Кубовой в Заельцовском районе г. Новосибирска.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
</t>
  </si>
  <si>
    <t>Строительство реанимационно-операционного блока и приемного покоя, реконструкция помещений главного корпуса ГБУЗ НСО "Сузунская ЦРБ".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</si>
  <si>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Завершение строительства операционно-реанимационного корпуса ГБУЗ НСО «ГКБ № 34" (ул. Титова, 18).
*Срок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</si>
  <si>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Строительство врачебной амбулатории с подстанцией ССМП в с. Верх-Тула Новосибирского района ГБУЗ НСО «Новосибирская клиническая центральная районная больница».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</si>
  <si>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 xml:space="preserve">Реконструкция ГБУЗ НСО "Колыванская ЦРБ" в р.п.Колывань. В 2019 году средства запланированы на разработку проектно-сметной документации.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
</t>
  </si>
  <si>
    <t xml:space="preserve">Строительство детской поликлиники ГБУЗ НСО "Барабинская ЦРБ" на 250 п/см. 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
</t>
  </si>
  <si>
    <t>Реконструкция Каргатской ЦРБ. Новый хирургический корпус. 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</si>
  <si>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Реконструкция ГБУЗ НСО "Чистоозерное ЦРБ" р.п. Чистоозерное Новосибирской области в 2020 году.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</si>
  <si>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Разработка проектно-сметной документации и начало строительства здания врачебной амбулатории в п. Октябрьский Барлакского сельсовета Мошковского района Новосибирской области. Строительство врачебной амбулатории позволит обеспечить жителей п. Октябрьский и микрорайона «Светлый» медицинским обслуживанием и исполнить поручение Губернатора Новосибирской области, данного по итогам рабочей поездки в Мошковский район.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</si>
  <si>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В 2019 году Минздрав НСО выделяет субсидию ГБУЗ НСО "НОКОД" на приобретение  сборно-разборного нестационарного здания модульного типа для  размещения  магнитно-резонансного томографа. 
Кроме того, за счет средств Минстроя НСО будет осуществлено проектирование строительства модульной конструкции под размещение патоморфологической лаборатории в ГБУЗ НСО "НОКОД". 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</si>
  <si>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Минздрав НСО; государственные учреждения, подведомственные Минздраву НСО; социально ориентированные некоммерческие организации</t>
  </si>
  <si>
    <t>Повышение уровня оснащенности специализированных домов ребенка;
стабилизация первичной инвалидности у детей</t>
  </si>
  <si>
    <t>100%  обеспечение  и изготовление специальных продуктов молочного питания разнообразного ассортимента для обеспечения детей в возрасте до трех лет, ежегодно. Финансирование государственного задания на оказание государственных услуг ГАУЗ НСО "Молочная кухня"</t>
  </si>
  <si>
    <t>Доля пациентов, у которых ведутся электронные медицинские карты, составит 100%; доля государственных медицинских организаций, осуществляющих автоматизированную запись на прием к врачу с использованием сети Интернет и/или информационно-справочных сенсорных терминалов (инфоматов), от общего количества государственных медицинских организаций составит 100% . Финансирование государственного задания на оказание государственных услуг ГБУЗ НСО "МИАЦ"</t>
  </si>
  <si>
    <t>Основное мероприятие 7.1.4.1 Финансовое обеспечение единовременных компенсационных выплат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человек)</t>
  </si>
  <si>
    <t>Стабилизация уровня распространенности (пораженности) ВИЧ-инфекции</t>
  </si>
  <si>
    <t>Стабилизация заболеваемости острым вирусным гепатитом В на уровне 0,5 на 100 тыс. населения в 2019-2021 годах</t>
  </si>
  <si>
    <t>К 2021 году доля ВИЧ-инфицированных лиц, получающих антиретровирусную терапию, от числа состоящих на диспансерном учёте, составит 90%.  В 2019-2021 годах охват иммунизации населения против вирусного гепатита В в декретированные сроки составит не менее 95%. Доля ВИЧ-инфицированных лиц, состоящих на диспансерном учёте, от числа выявленных, в 2021 году составит 90,2%, к 2021 году уровень информированности населения в возрасте 18-49 лет по вопросам ВИЧ-инфекции составит 93% . К 2021 году  охват пар «мать – дитя»  химиопрофилактикой в соответствии с действующими стандартами оказания медицинской помощи сосавит 85,9%</t>
  </si>
  <si>
    <t>Финансирование в рамках государственного задания на оказание государственных услуг ГКУЗ НСО "РЦМП" В 2021 году охват диспансеризацией взрослого населения составит 22,9% , число граждан, прошедших профилактические осмотры, в 2019 году составит 1,172 млн человек, в 2020 году - 1,213 млн человек, в 2021 году - 1,276 млн человек, в 2021 году увеличится выявление первичной заболеваемости ожирением составит 518 случаев на 100 тыс. населения</t>
  </si>
  <si>
    <t>Мероприятие 1.2.2.2 Проведение дополнительной образовательной программы на промышленных предприятиях и техногенно опасных производствах Новосибирской области по теме "Профилактика наркологических расстройств в системе обеспечения безопасности промышленных предприятий"</t>
  </si>
  <si>
    <t xml:space="preserve">Проведение дополнительной образовательной программы на промышленных предприятиях и техногенно опасных производствах Новосибирской области по теме "Профилактика наркологических расстройств в системе обеспечения безопасности промышленных предприятий". Мероприятие реализуется в  рамках государственного задания учреждений, подведомственных Минздраву НСО </t>
  </si>
  <si>
    <t xml:space="preserve">Число больных алкоголизмом, находящихся в ремиссии от 1 года до 2 лет, в 2021 году составит 14,1 на 100 больных алкоголизмом среднегодового контингента Данное мероприятие  финансируется в рамках государственного задания на оказание государственных услуг ГБУЗ НСО "НОКНД" </t>
  </si>
  <si>
    <t xml:space="preserve">К 2021 году доля абациллированных больных туберкулёзом от числа больных туберкулёзом с бактериовыделением составит 39,3%  </t>
  </si>
  <si>
    <t>Мероприятие 2.3.1.3 Закуп антиретровирусных препаратов для лиц, инфицированных ВИЧ</t>
  </si>
  <si>
    <t>Мероприятие 2.5.2.4. Организация работы регионального сосудистого центра на базе  государственного бюджетного учреждения здравоохранения Новосибирской области  «Центральная клиническая больница» в соответствии с порядками и стандартами оснащения, проведением капитального ремонта терапевтического корпуса для размещения регионального сосудистого центра</t>
  </si>
  <si>
    <t>Обеспечение полетов санитарной авиации в Новосибирской области (не менее 150 вылетов, ежегодно). Число лиц пациентов, дополнительно эвакуированных с использованием санитарной авиации, в 2019 году составит - 218 чел., в 2020 году - 203 чел., в 2021 году - 208 чел.
Транспортировка санитарной авиацией следующих категорий пациентов:
- с острым нарушением мозгового кровообращения;
- инфарктом миокарда;
- беременных женщин высокого риска;
- недоношенных новорожденных</t>
  </si>
  <si>
    <t xml:space="preserve">Увеличение роста числа граждан, получивших дорогостоящие лекарственные препараты, в том числе  по торговому наименованию по решению формулярной комиссии министерства здравоохранения Новосибирской области (в отчетном году по отношению к количеству граждан, получивших дорогостоящие лекарственные препараты в 2012  году) ежегодно составит 133%                                                                  </t>
  </si>
  <si>
    <t>Реконструкция блока А (корпус площадью 4138,0 кв.м, в котором разместятся: хирургическое отделение, отделение анестезиологии и реанимации, терапевтическое отделение, клинико-биохимическая лаборатория, централизованное стерилизационное отделение, отделение рентгенологии с ФЛГ кабинетом, физиотерапевтическое отделение, раздельные приемные покои для взрослых и детей, детское отделение). В целом объект будет введен в эксплуатацию в 2021 году</t>
  </si>
  <si>
    <t>Реконструкция корпуса № 2 площадью 996,3 кв. м, в котором разместятся терапевтическое и педиатрическое отделения.
*Срок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</si>
  <si>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 xml:space="preserve">Существующая врачебная амбулатория находится в неприспособленном, арендуемом здании. Строительство новой врачебной амбулатории площадью 850 кв.м  позволит увеличить мощность до 120 посещений в смену. Ввод в эксплуатацию в 2020 году
</t>
  </si>
  <si>
    <t>Погашение кредиторской задолженности и оплата неисполненных бюджетных обязательств по исполнению основного мероприятия 10.1.5 за 2018 год</t>
  </si>
  <si>
    <t>Строительство здания инфекционного отделения ГБУЗ НСО "Ордынская ЦРБ". 
Срок ввода в эксплуатацию будет уточнен при формирования проекта плана государственной программы "Развитие здравоохранения Новосибирской области" на 2020-2022 годы</t>
  </si>
  <si>
    <t>В 2020 году  будут приобретены  13 комплексов мобильных медицинских для оказания медицинской помощи жителям населенных пунктов с числом жителей до 100 человек</t>
  </si>
  <si>
    <t xml:space="preserve">Мероприятие 10.1.9.2. Подготовка помещений под медицинское оборудование для медицинских организаций, оказываюших помощь больным онкологическими заболеваниями </t>
  </si>
  <si>
    <t>Мероприятие 10.1.10.4. Организация работы регионального сосудистого центра на базе  государственного бюджетного учреждения здравоохранения Новосибирской области  «Центральная клиническая больница» в соответствии с порядками и стандартами оснащения, проведение капитального ремонта терапевтического корпуса для размещения регионального сосудистого центра</t>
  </si>
  <si>
    <t>В 2019-2020 годах, в соответствии с требованиями приказа Минздрава России от 07.03.2018 №92н, современными медицинскими изделиями для диагностики и лечения будут дооснащены 53 поликлинических отделения (консультативно-диагностических центров для детей)  Новосибирской области.
Таким образов, в 2020 году 100%  от общего количества детских поликлинических отделений (консультативно-диагностических центров для детей) Новосибирской области будут оснащены современными медицинскими изделиями (с учетом реализации в 2018 году мероприятия 12.1.1.1). 
В 2021 году доля посещений детьми медицинских организаций с профилактическими целями составит 52,8 %</t>
  </si>
  <si>
    <t>С 2020 года не менее чем в 98,41% детских поликлинических отделений медицинских организаций, подведомственных Минздраву НСО,  реализованы организационно-планировочные решения внутренних пространств в соответствии с требованиями приказа Минздрава России от 07.03.2018 №92н.
Перечень организационно-планировочных решений внутренних пространств детских поликлиник и детских поликлинических отделений медицинских организаций приведен в приложении № 3 к подпрограмме 12.
* количество медицинских орагнизаций на 2021 год будет уточнено после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</si>
</sst>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#,##0.00_р_."/>
    <numFmt numFmtId="169" formatCode="000;[Red]\-000;&quot;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1" fillId="0" borderId="0"/>
  </cellStyleXfs>
  <cellXfs count="207">
    <xf numFmtId="0" fontId="0" fillId="0" borderId="0" xfId="0"/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167" fontId="7" fillId="0" borderId="0" xfId="0" applyNumberFormat="1" applyFont="1" applyFill="1" applyBorder="1" applyAlignment="1" applyProtection="1">
      <alignment horizontal="right" vertic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16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1" applyNumberFormat="1" applyFont="1" applyFill="1" applyBorder="1" applyAlignment="1" applyProtection="1">
      <alignment horizontal="right" vertical="center"/>
      <protection locked="0"/>
    </xf>
    <xf numFmtId="167" fontId="7" fillId="0" borderId="2" xfId="0" applyNumberFormat="1" applyFont="1" applyFill="1" applyBorder="1" applyAlignment="1" applyProtection="1">
      <alignment horizontal="right" vertical="top" wrapText="1"/>
      <protection locked="0"/>
    </xf>
    <xf numFmtId="167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0" applyNumberFormat="1" applyFont="1" applyFill="1" applyBorder="1" applyAlignment="1">
      <alignment horizontal="right" vertical="center" wrapText="1"/>
    </xf>
    <xf numFmtId="167" fontId="7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0" applyNumberFormat="1" applyFont="1" applyFill="1" applyBorder="1" applyAlignment="1" applyProtection="1">
      <alignment horizontal="right" vertical="center"/>
      <protection locked="0"/>
    </xf>
    <xf numFmtId="167" fontId="7" fillId="0" borderId="2" xfId="2" applyNumberFormat="1" applyFont="1" applyFill="1" applyBorder="1" applyAlignment="1" applyProtection="1">
      <alignment horizontal="right" vertical="center"/>
      <protection hidden="1"/>
    </xf>
    <xf numFmtId="167" fontId="7" fillId="0" borderId="2" xfId="0" applyNumberFormat="1" applyFont="1" applyFill="1" applyBorder="1" applyAlignment="1" applyProtection="1">
      <alignment horizontal="left" vertical="top" wrapText="1"/>
      <protection locked="0"/>
    </xf>
    <xf numFmtId="167" fontId="7" fillId="0" borderId="2" xfId="0" applyNumberFormat="1" applyFont="1" applyFill="1" applyBorder="1" applyAlignment="1" applyProtection="1">
      <alignment horizontal="right" wrapText="1"/>
      <protection locked="0"/>
    </xf>
    <xf numFmtId="167" fontId="8" fillId="0" borderId="2" xfId="0" applyNumberFormat="1" applyFont="1" applyFill="1" applyBorder="1" applyAlignment="1" applyProtection="1">
      <alignment horizontal="right" wrapText="1"/>
      <protection locked="0"/>
    </xf>
    <xf numFmtId="167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6" xfId="0" applyNumberFormat="1" applyFont="1" applyFill="1" applyBorder="1" applyAlignment="1" applyProtection="1">
      <alignment horizontal="right" vertical="top" wrapText="1"/>
      <protection locked="0"/>
    </xf>
    <xf numFmtId="167" fontId="7" fillId="0" borderId="12" xfId="0" applyNumberFormat="1" applyFont="1" applyFill="1" applyBorder="1" applyAlignment="1" applyProtection="1">
      <alignment horizontal="right" vertical="top" wrapText="1"/>
      <protection locked="0"/>
    </xf>
    <xf numFmtId="167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1" applyNumberFormat="1" applyFont="1" applyFill="1" applyBorder="1" applyAlignment="1" applyProtection="1">
      <alignment horizontal="right" vertical="top" wrapText="1"/>
      <protection locked="0"/>
    </xf>
    <xf numFmtId="167" fontId="7" fillId="0" borderId="2" xfId="0" applyNumberFormat="1" applyFont="1" applyFill="1" applyBorder="1" applyAlignment="1" applyProtection="1">
      <alignment horizontal="right" vertical="top"/>
      <protection locked="0"/>
    </xf>
    <xf numFmtId="167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" xfId="2" applyNumberFormat="1" applyFont="1" applyFill="1" applyBorder="1" applyAlignment="1" applyProtection="1">
      <alignment vertical="center"/>
      <protection hidden="1"/>
    </xf>
    <xf numFmtId="167" fontId="7" fillId="0" borderId="6" xfId="1" applyNumberFormat="1" applyFont="1" applyFill="1" applyBorder="1" applyAlignment="1" applyProtection="1">
      <alignment horizontal="right" vertical="top" wrapText="1"/>
      <protection locked="0"/>
    </xf>
    <xf numFmtId="167" fontId="7" fillId="0" borderId="6" xfId="1" applyNumberFormat="1" applyFont="1" applyFill="1" applyBorder="1" applyAlignment="1" applyProtection="1">
      <alignment horizontal="right" vertical="center" wrapText="1"/>
      <protection locked="0"/>
    </xf>
    <xf numFmtId="167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167" fontId="9" fillId="0" borderId="2" xfId="0" applyNumberFormat="1" applyFont="1" applyFill="1" applyBorder="1" applyProtection="1">
      <protection locked="0"/>
    </xf>
    <xf numFmtId="166" fontId="7" fillId="0" borderId="2" xfId="0" applyNumberFormat="1" applyFont="1" applyFill="1" applyBorder="1" applyAlignment="1" applyProtection="1">
      <alignment vertical="center" wrapText="1"/>
      <protection locked="0"/>
    </xf>
    <xf numFmtId="167" fontId="7" fillId="0" borderId="2" xfId="0" applyNumberFormat="1" applyFont="1" applyFill="1" applyBorder="1" applyAlignment="1" applyProtection="1">
      <alignment wrapText="1"/>
      <protection locked="0"/>
    </xf>
    <xf numFmtId="167" fontId="7" fillId="0" borderId="2" xfId="0" applyNumberFormat="1" applyFont="1" applyFill="1" applyBorder="1" applyAlignment="1" applyProtection="1">
      <alignment vertical="center" wrapText="1"/>
      <protection locked="0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8" xfId="0" applyNumberFormat="1" applyFont="1" applyFill="1" applyBorder="1" applyAlignment="1" applyProtection="1">
      <alignment vertical="center" wrapText="1"/>
      <protection locked="0"/>
    </xf>
    <xf numFmtId="167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167" fontId="8" fillId="0" borderId="2" xfId="0" applyNumberFormat="1" applyFont="1" applyFill="1" applyBorder="1" applyAlignment="1" applyProtection="1">
      <alignment horizontal="right"/>
      <protection locked="0"/>
    </xf>
    <xf numFmtId="167" fontId="8" fillId="0" borderId="2" xfId="1" applyNumberFormat="1" applyFont="1" applyFill="1" applyBorder="1" applyAlignment="1" applyProtection="1">
      <alignment horizontal="right" vertical="center" wrapText="1"/>
      <protection locked="0"/>
    </xf>
    <xf numFmtId="167" fontId="7" fillId="0" borderId="0" xfId="0" applyNumberFormat="1" applyFont="1" applyFill="1" applyAlignment="1" applyProtection="1">
      <alignment horizontal="right" vertical="top" wrapText="1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wrapText="1"/>
      <protection locked="0"/>
    </xf>
    <xf numFmtId="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49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Fill="1" applyAlignment="1" applyProtection="1">
      <alignment wrapText="1"/>
      <protection locked="0"/>
    </xf>
    <xf numFmtId="1" fontId="9" fillId="0" borderId="0" xfId="0" applyNumberFormat="1" applyFont="1" applyFill="1" applyProtection="1">
      <protection locked="0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right" vertical="center" wrapText="1"/>
      <protection locked="0"/>
    </xf>
    <xf numFmtId="49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2" xfId="0" applyNumberFormat="1" applyFont="1" applyFill="1" applyBorder="1" applyAlignment="1" applyProtection="1">
      <alignment horizontal="right" wrapText="1"/>
      <protection locked="0"/>
    </xf>
    <xf numFmtId="167" fontId="9" fillId="0" borderId="0" xfId="0" applyNumberFormat="1" applyFont="1" applyFill="1" applyProtection="1">
      <protection locked="0"/>
    </xf>
    <xf numFmtId="164" fontId="7" fillId="0" borderId="2" xfId="0" applyNumberFormat="1" applyFont="1" applyFill="1" applyBorder="1" applyAlignment="1" applyProtection="1">
      <alignment horizontal="center" wrapText="1"/>
      <protection locked="0"/>
    </xf>
    <xf numFmtId="49" fontId="7" fillId="0" borderId="2" xfId="2" applyNumberFormat="1" applyFont="1" applyFill="1" applyBorder="1" applyAlignment="1" applyProtection="1">
      <alignment horizontal="center" vertical="center"/>
      <protection locked="0" hidden="1"/>
    </xf>
    <xf numFmtId="169" fontId="7" fillId="0" borderId="2" xfId="2" applyNumberFormat="1" applyFont="1" applyFill="1" applyBorder="1" applyAlignment="1" applyProtection="1">
      <alignment horizontal="center" vertical="center"/>
      <protection locked="0" hidden="1"/>
    </xf>
    <xf numFmtId="14" fontId="7" fillId="0" borderId="2" xfId="0" applyNumberFormat="1" applyFont="1" applyFill="1" applyBorder="1" applyAlignment="1" applyProtection="1">
      <alignment horizont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 applyProtection="1">
      <alignment vertical="top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wrapText="1"/>
      <protection locked="0"/>
    </xf>
    <xf numFmtId="49" fontId="7" fillId="0" borderId="9" xfId="0" applyNumberFormat="1" applyFont="1" applyFill="1" applyBorder="1" applyAlignment="1" applyProtection="1">
      <alignment horizontal="left" vertical="top" wrapText="1"/>
      <protection locked="0"/>
    </xf>
    <xf numFmtId="49" fontId="7" fillId="0" borderId="9" xfId="0" applyNumberFormat="1" applyFont="1" applyFill="1" applyBorder="1" applyAlignment="1" applyProtection="1">
      <alignment vertical="top" wrapText="1"/>
      <protection locked="0"/>
    </xf>
    <xf numFmtId="1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8" xfId="0" applyNumberFormat="1" applyFont="1" applyFill="1" applyBorder="1" applyAlignment="1" applyProtection="1">
      <alignment horizontal="center" wrapText="1"/>
      <protection locked="0"/>
    </xf>
    <xf numFmtId="2" fontId="7" fillId="0" borderId="8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Alignment="1" applyProtection="1">
      <protection locked="0"/>
    </xf>
    <xf numFmtId="49" fontId="7" fillId="0" borderId="0" xfId="0" applyNumberFormat="1" applyFont="1" applyFill="1" applyAlignment="1" applyProtection="1">
      <alignment wrapText="1"/>
      <protection locked="0"/>
    </xf>
    <xf numFmtId="49" fontId="7" fillId="0" borderId="2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Alignment="1" applyProtection="1">
      <alignment horizontal="left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wrapText="1"/>
      <protection locked="0"/>
    </xf>
    <xf numFmtId="167" fontId="8" fillId="0" borderId="2" xfId="0" applyNumberFormat="1" applyFont="1" applyFill="1" applyBorder="1" applyAlignment="1" applyProtection="1">
      <alignment wrapText="1"/>
      <protection locked="0"/>
    </xf>
    <xf numFmtId="167" fontId="8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top" wrapText="1"/>
      <protection locked="0"/>
    </xf>
    <xf numFmtId="49" fontId="7" fillId="0" borderId="0" xfId="0" applyNumberFormat="1" applyFont="1" applyFill="1" applyAlignment="1" applyProtection="1">
      <alignment horizontal="center" vertical="top" wrapText="1"/>
      <protection locked="0"/>
    </xf>
    <xf numFmtId="167" fontId="8" fillId="0" borderId="2" xfId="0" applyNumberFormat="1" applyFont="1" applyFill="1" applyBorder="1" applyAlignment="1" applyProtection="1">
      <alignment horizontal="right" vertical="center"/>
      <protection locked="0"/>
    </xf>
    <xf numFmtId="167" fontId="7" fillId="0" borderId="3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 applyProtection="1">
      <alignment vertical="center" wrapText="1"/>
      <protection locked="0"/>
    </xf>
    <xf numFmtId="49" fontId="8" fillId="0" borderId="8" xfId="0" applyNumberFormat="1" applyFont="1" applyFill="1" applyBorder="1" applyAlignment="1" applyProtection="1">
      <alignment horizontal="center" wrapText="1"/>
      <protection locked="0"/>
    </xf>
    <xf numFmtId="3" fontId="7" fillId="0" borderId="2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167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167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7" fillId="0" borderId="3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horizont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166" fontId="8" fillId="0" borderId="0" xfId="0" applyNumberFormat="1" applyFont="1" applyFill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horizontal="left" wrapText="1"/>
      <protection locked="0"/>
    </xf>
    <xf numFmtId="167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168" fontId="7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11" fillId="0" borderId="6" xfId="0" applyFont="1" applyFill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</cellXfs>
  <cellStyles count="11">
    <cellStyle name="Normal" xfId="10"/>
    <cellStyle name="Обычный" xfId="0" builtinId="0"/>
    <cellStyle name="Обычный 2" xfId="2"/>
    <cellStyle name="Обычный 2 2" xfId="5"/>
    <cellStyle name="Обычный 2 2 2" xfId="3"/>
    <cellStyle name="Обычный 2 2 3" xfId="7"/>
    <cellStyle name="Обычный 2 3" xfId="6"/>
    <cellStyle name="Обычный 2 3 2" xfId="8"/>
    <cellStyle name="Обычный 2 4" xfId="9"/>
    <cellStyle name="Обычный 5" xfId="4"/>
    <cellStyle name="Финансовый" xfId="1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7"/>
  <sheetViews>
    <sheetView tabSelected="1" view="pageBreakPreview" zoomScale="55" zoomScaleNormal="70" zoomScaleSheetLayoutView="55" workbookViewId="0">
      <pane ySplit="8" topLeftCell="A1539" activePane="bottomLeft" state="frozen"/>
      <selection activeCell="A10" sqref="A10"/>
      <selection pane="bottomLeft" activeCell="P1548" sqref="P1548:P1554"/>
    </sheetView>
  </sheetViews>
  <sheetFormatPr defaultColWidth="9.140625" defaultRowHeight="21" x14ac:dyDescent="0.35"/>
  <cols>
    <col min="1" max="1" width="68.85546875" style="1" customWidth="1"/>
    <col min="2" max="2" width="27.140625" style="53" customWidth="1"/>
    <col min="3" max="3" width="8" style="54" customWidth="1"/>
    <col min="4" max="4" width="7.28515625" style="55" customWidth="1"/>
    <col min="5" max="5" width="8" style="55" customWidth="1"/>
    <col min="6" max="6" width="21.140625" style="56" customWidth="1"/>
    <col min="7" max="7" width="10.42578125" style="54" customWidth="1"/>
    <col min="8" max="8" width="25.28515625" style="5" customWidth="1"/>
    <col min="9" max="10" width="22.7109375" style="5" customWidth="1"/>
    <col min="11" max="11" width="21.85546875" style="5" customWidth="1"/>
    <col min="12" max="12" width="23.5703125" style="5" customWidth="1"/>
    <col min="13" max="13" width="24.85546875" style="5" customWidth="1"/>
    <col min="14" max="14" width="26.28515625" style="5" bestFit="1" customWidth="1"/>
    <col min="15" max="15" width="28.28515625" style="1" customWidth="1"/>
    <col min="16" max="16" width="100" style="47" customWidth="1"/>
    <col min="17" max="17" width="11.5703125" style="48" customWidth="1"/>
    <col min="18" max="16384" width="9.140625" style="47"/>
  </cols>
  <sheetData>
    <row r="1" spans="1:17" ht="93.75" customHeight="1" x14ac:dyDescent="0.35">
      <c r="P1" s="43" t="s">
        <v>612</v>
      </c>
    </row>
    <row r="2" spans="1:17" ht="21.75" customHeight="1" x14ac:dyDescent="0.35">
      <c r="A2" s="2"/>
      <c r="B2" s="2"/>
      <c r="C2" s="56"/>
      <c r="D2" s="57"/>
      <c r="E2" s="57"/>
      <c r="G2" s="56"/>
      <c r="H2" s="6"/>
      <c r="I2" s="6"/>
      <c r="J2" s="6"/>
      <c r="K2" s="6"/>
      <c r="L2" s="6"/>
      <c r="M2" s="6"/>
      <c r="N2" s="6"/>
      <c r="O2" s="2"/>
      <c r="P2" s="44" t="s">
        <v>303</v>
      </c>
    </row>
    <row r="3" spans="1:17" ht="43.5" customHeight="1" x14ac:dyDescent="0.35">
      <c r="B3" s="159" t="s">
        <v>522</v>
      </c>
      <c r="C3" s="159"/>
      <c r="D3" s="159"/>
      <c r="E3" s="159"/>
      <c r="F3" s="159"/>
      <c r="G3" s="160"/>
      <c r="H3" s="161"/>
      <c r="I3" s="161"/>
      <c r="J3" s="161"/>
      <c r="K3" s="161"/>
      <c r="L3" s="161"/>
      <c r="M3" s="161"/>
      <c r="N3" s="161"/>
      <c r="O3" s="159"/>
      <c r="P3" s="45"/>
    </row>
    <row r="4" spans="1:17" s="46" customFormat="1" ht="52.5" customHeight="1" x14ac:dyDescent="0.35">
      <c r="A4" s="3"/>
      <c r="B4" s="162"/>
      <c r="C4" s="162"/>
      <c r="D4" s="162"/>
      <c r="E4" s="162"/>
      <c r="F4" s="162"/>
      <c r="G4" s="163"/>
      <c r="H4" s="164"/>
      <c r="I4" s="164"/>
      <c r="J4" s="164"/>
      <c r="K4" s="164"/>
      <c r="L4" s="164"/>
      <c r="M4" s="164"/>
      <c r="N4" s="164"/>
      <c r="O4" s="162"/>
      <c r="Q4" s="58"/>
    </row>
    <row r="5" spans="1:17" ht="18.75" customHeight="1" x14ac:dyDescent="0.35">
      <c r="A5" s="154" t="s">
        <v>0</v>
      </c>
      <c r="B5" s="165" t="s">
        <v>1</v>
      </c>
      <c r="C5" s="203" t="s">
        <v>523</v>
      </c>
      <c r="D5" s="204"/>
      <c r="E5" s="204"/>
      <c r="F5" s="204"/>
      <c r="G5" s="188"/>
      <c r="H5" s="168" t="s">
        <v>283</v>
      </c>
      <c r="I5" s="174" t="s">
        <v>574</v>
      </c>
      <c r="J5" s="174"/>
      <c r="K5" s="174"/>
      <c r="L5" s="174"/>
      <c r="M5" s="168" t="s">
        <v>284</v>
      </c>
      <c r="N5" s="168" t="s">
        <v>524</v>
      </c>
      <c r="O5" s="154" t="s">
        <v>2</v>
      </c>
      <c r="P5" s="154" t="s">
        <v>3</v>
      </c>
    </row>
    <row r="6" spans="1:17" ht="18.75" customHeight="1" x14ac:dyDescent="0.35">
      <c r="A6" s="154"/>
      <c r="B6" s="166"/>
      <c r="C6" s="205"/>
      <c r="D6" s="163"/>
      <c r="E6" s="163"/>
      <c r="F6" s="163"/>
      <c r="G6" s="190"/>
      <c r="H6" s="169"/>
      <c r="I6" s="174"/>
      <c r="J6" s="174"/>
      <c r="K6" s="174"/>
      <c r="L6" s="174"/>
      <c r="M6" s="169"/>
      <c r="N6" s="169"/>
      <c r="O6" s="154"/>
      <c r="P6" s="154"/>
    </row>
    <row r="7" spans="1:17" ht="59.25" customHeight="1" x14ac:dyDescent="0.35">
      <c r="A7" s="154"/>
      <c r="B7" s="167"/>
      <c r="C7" s="123" t="s">
        <v>4</v>
      </c>
      <c r="D7" s="59" t="s">
        <v>476</v>
      </c>
      <c r="E7" s="59" t="s">
        <v>475</v>
      </c>
      <c r="F7" s="123" t="s">
        <v>293</v>
      </c>
      <c r="G7" s="123" t="s">
        <v>5</v>
      </c>
      <c r="H7" s="170"/>
      <c r="I7" s="126" t="s">
        <v>570</v>
      </c>
      <c r="J7" s="126" t="s">
        <v>571</v>
      </c>
      <c r="K7" s="126" t="s">
        <v>572</v>
      </c>
      <c r="L7" s="126" t="s">
        <v>573</v>
      </c>
      <c r="M7" s="170"/>
      <c r="N7" s="170"/>
      <c r="O7" s="154"/>
      <c r="P7" s="154"/>
    </row>
    <row r="8" spans="1:17" s="61" customFormat="1" x14ac:dyDescent="0.3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7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60"/>
    </row>
    <row r="9" spans="1:17" ht="31.5" customHeight="1" x14ac:dyDescent="0.35">
      <c r="A9" s="155" t="s">
        <v>314</v>
      </c>
      <c r="B9" s="155"/>
      <c r="C9" s="155"/>
      <c r="D9" s="155"/>
      <c r="E9" s="155"/>
      <c r="F9" s="172"/>
      <c r="G9" s="155"/>
      <c r="H9" s="155"/>
      <c r="I9" s="155"/>
      <c r="J9" s="155"/>
      <c r="K9" s="155"/>
      <c r="L9" s="155"/>
      <c r="M9" s="155"/>
      <c r="N9" s="155"/>
      <c r="O9" s="155"/>
      <c r="P9" s="155"/>
    </row>
    <row r="10" spans="1:17" ht="21" customHeight="1" x14ac:dyDescent="0.35">
      <c r="A10" s="150" t="s">
        <v>315</v>
      </c>
      <c r="B10" s="150"/>
      <c r="C10" s="150"/>
      <c r="D10" s="150"/>
      <c r="E10" s="150"/>
      <c r="F10" s="173"/>
      <c r="G10" s="150"/>
      <c r="H10" s="150"/>
      <c r="I10" s="150"/>
      <c r="J10" s="150"/>
      <c r="K10" s="150"/>
      <c r="L10" s="150"/>
      <c r="M10" s="150"/>
      <c r="N10" s="150"/>
      <c r="O10" s="150"/>
      <c r="P10" s="150"/>
    </row>
    <row r="11" spans="1:17" ht="33" customHeight="1" x14ac:dyDescent="0.35">
      <c r="A11" s="175" t="s">
        <v>276</v>
      </c>
      <c r="B11" s="175"/>
      <c r="C11" s="175"/>
      <c r="D11" s="175"/>
      <c r="E11" s="175"/>
      <c r="F11" s="176"/>
      <c r="G11" s="175"/>
      <c r="H11" s="175"/>
      <c r="I11" s="175"/>
      <c r="J11" s="175"/>
      <c r="K11" s="175"/>
      <c r="L11" s="175"/>
      <c r="M11" s="175"/>
      <c r="N11" s="175"/>
      <c r="O11" s="175"/>
      <c r="P11" s="175"/>
    </row>
    <row r="12" spans="1:17" ht="21.6" customHeight="1" x14ac:dyDescent="0.35">
      <c r="A12" s="155" t="s">
        <v>277</v>
      </c>
      <c r="B12" s="155"/>
      <c r="C12" s="155"/>
      <c r="D12" s="155"/>
      <c r="E12" s="155"/>
      <c r="F12" s="172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7" ht="22.9" customHeight="1" x14ac:dyDescent="0.35">
      <c r="A13" s="155" t="s">
        <v>6</v>
      </c>
      <c r="B13" s="155"/>
      <c r="C13" s="155"/>
      <c r="D13" s="155"/>
      <c r="E13" s="155"/>
      <c r="F13" s="172"/>
      <c r="G13" s="155"/>
      <c r="H13" s="155"/>
      <c r="I13" s="155"/>
      <c r="J13" s="155"/>
      <c r="K13" s="155"/>
      <c r="L13" s="155"/>
      <c r="M13" s="155"/>
      <c r="N13" s="155"/>
      <c r="O13" s="155"/>
      <c r="P13" s="155"/>
    </row>
    <row r="14" spans="1:17" ht="24.75" customHeight="1" x14ac:dyDescent="0.35">
      <c r="A14" s="149" t="s">
        <v>7</v>
      </c>
      <c r="B14" s="62" t="s">
        <v>8</v>
      </c>
      <c r="C14" s="120"/>
      <c r="D14" s="63"/>
      <c r="E14" s="63"/>
      <c r="F14" s="64"/>
      <c r="G14" s="120"/>
      <c r="H14" s="8">
        <v>1</v>
      </c>
      <c r="I14" s="8"/>
      <c r="J14" s="8">
        <v>1</v>
      </c>
      <c r="K14" s="8"/>
      <c r="L14" s="8"/>
      <c r="M14" s="8">
        <v>1</v>
      </c>
      <c r="N14" s="8">
        <v>1</v>
      </c>
      <c r="O14" s="136" t="s">
        <v>41</v>
      </c>
      <c r="P14" s="149" t="s">
        <v>658</v>
      </c>
    </row>
    <row r="15" spans="1:17" ht="40.5" x14ac:dyDescent="0.35">
      <c r="A15" s="149"/>
      <c r="B15" s="49" t="s">
        <v>9</v>
      </c>
      <c r="C15" s="119"/>
      <c r="D15" s="50"/>
      <c r="E15" s="50"/>
      <c r="F15" s="65"/>
      <c r="G15" s="119"/>
      <c r="H15" s="9">
        <f>H16/H14</f>
        <v>781.30000000000007</v>
      </c>
      <c r="I15" s="9" t="s">
        <v>27</v>
      </c>
      <c r="J15" s="9" t="s">
        <v>27</v>
      </c>
      <c r="K15" s="9" t="s">
        <v>27</v>
      </c>
      <c r="L15" s="9" t="s">
        <v>27</v>
      </c>
      <c r="M15" s="9">
        <f>M16/M14</f>
        <v>781.3</v>
      </c>
      <c r="N15" s="9">
        <f>N16/N14</f>
        <v>781.3</v>
      </c>
      <c r="O15" s="136"/>
      <c r="P15" s="149"/>
    </row>
    <row r="16" spans="1:17" ht="40.5" x14ac:dyDescent="0.35">
      <c r="A16" s="149"/>
      <c r="B16" s="49" t="s">
        <v>10</v>
      </c>
      <c r="C16" s="119"/>
      <c r="D16" s="50"/>
      <c r="E16" s="50"/>
      <c r="F16" s="65"/>
      <c r="G16" s="119"/>
      <c r="H16" s="9">
        <f>SUM(H17:H20)</f>
        <v>781.30000000000007</v>
      </c>
      <c r="I16" s="9">
        <f>I17</f>
        <v>12.2</v>
      </c>
      <c r="J16" s="9">
        <f t="shared" ref="J16:L16" si="0">J17</f>
        <v>769.1</v>
      </c>
      <c r="K16" s="9">
        <f t="shared" si="0"/>
        <v>0</v>
      </c>
      <c r="L16" s="9">
        <f t="shared" si="0"/>
        <v>0</v>
      </c>
      <c r="M16" s="9">
        <f>SUM(M17:M20)</f>
        <v>781.3</v>
      </c>
      <c r="N16" s="9">
        <f>SUM(N17:N20)</f>
        <v>781.3</v>
      </c>
      <c r="O16" s="136"/>
      <c r="P16" s="149"/>
    </row>
    <row r="17" spans="1:16" ht="21" customHeight="1" x14ac:dyDescent="0.35">
      <c r="A17" s="149"/>
      <c r="B17" s="49" t="s">
        <v>11</v>
      </c>
      <c r="C17" s="119"/>
      <c r="D17" s="50"/>
      <c r="E17" s="50"/>
      <c r="F17" s="65"/>
      <c r="G17" s="119"/>
      <c r="H17" s="10">
        <f>H24</f>
        <v>781.30000000000007</v>
      </c>
      <c r="I17" s="10">
        <v>12.2</v>
      </c>
      <c r="J17" s="10">
        <v>769.1</v>
      </c>
      <c r="K17" s="10">
        <v>0</v>
      </c>
      <c r="L17" s="10">
        <v>0</v>
      </c>
      <c r="M17" s="10">
        <f>M24</f>
        <v>781.3</v>
      </c>
      <c r="N17" s="10">
        <f>N24</f>
        <v>781.3</v>
      </c>
      <c r="O17" s="136"/>
      <c r="P17" s="149"/>
    </row>
    <row r="18" spans="1:16" ht="40.5" x14ac:dyDescent="0.35">
      <c r="A18" s="149"/>
      <c r="B18" s="49" t="s">
        <v>12</v>
      </c>
      <c r="C18" s="119"/>
      <c r="D18" s="50"/>
      <c r="E18" s="50"/>
      <c r="F18" s="65"/>
      <c r="G18" s="119"/>
      <c r="H18" s="9"/>
      <c r="I18" s="9"/>
      <c r="J18" s="9"/>
      <c r="K18" s="9"/>
      <c r="L18" s="9"/>
      <c r="M18" s="9"/>
      <c r="N18" s="9"/>
      <c r="O18" s="136"/>
      <c r="P18" s="149"/>
    </row>
    <row r="19" spans="1:16" ht="21.75" customHeight="1" x14ac:dyDescent="0.35">
      <c r="A19" s="149"/>
      <c r="B19" s="49" t="s">
        <v>13</v>
      </c>
      <c r="C19" s="119"/>
      <c r="D19" s="50"/>
      <c r="E19" s="50"/>
      <c r="F19" s="65"/>
      <c r="G19" s="119"/>
      <c r="H19" s="9"/>
      <c r="I19" s="9"/>
      <c r="J19" s="9"/>
      <c r="K19" s="9"/>
      <c r="L19" s="9"/>
      <c r="M19" s="9"/>
      <c r="N19" s="9"/>
      <c r="O19" s="136"/>
      <c r="P19" s="149"/>
    </row>
    <row r="20" spans="1:16" ht="40.5" x14ac:dyDescent="0.35">
      <c r="A20" s="149"/>
      <c r="B20" s="49" t="s">
        <v>14</v>
      </c>
      <c r="C20" s="119"/>
      <c r="D20" s="50"/>
      <c r="E20" s="50"/>
      <c r="F20" s="65"/>
      <c r="G20" s="119"/>
      <c r="H20" s="9"/>
      <c r="I20" s="9"/>
      <c r="J20" s="9"/>
      <c r="K20" s="9"/>
      <c r="L20" s="9"/>
      <c r="M20" s="9"/>
      <c r="N20" s="9"/>
      <c r="O20" s="136"/>
      <c r="P20" s="149"/>
    </row>
    <row r="21" spans="1:16" ht="37.5" customHeight="1" x14ac:dyDescent="0.35">
      <c r="A21" s="149" t="s">
        <v>278</v>
      </c>
      <c r="B21" s="49" t="s">
        <v>15</v>
      </c>
      <c r="C21" s="119"/>
      <c r="D21" s="50"/>
      <c r="E21" s="50"/>
      <c r="F21" s="65"/>
      <c r="G21" s="119"/>
      <c r="H21" s="9">
        <v>1</v>
      </c>
      <c r="I21" s="9"/>
      <c r="J21" s="9">
        <v>1</v>
      </c>
      <c r="K21" s="9"/>
      <c r="L21" s="9"/>
      <c r="M21" s="9">
        <v>1</v>
      </c>
      <c r="N21" s="9">
        <v>1</v>
      </c>
      <c r="O21" s="136" t="s">
        <v>41</v>
      </c>
      <c r="P21" s="149"/>
    </row>
    <row r="22" spans="1:16" ht="40.5" x14ac:dyDescent="0.35">
      <c r="A22" s="149"/>
      <c r="B22" s="49" t="s">
        <v>9</v>
      </c>
      <c r="C22" s="119"/>
      <c r="D22" s="50"/>
      <c r="E22" s="50"/>
      <c r="F22" s="65"/>
      <c r="G22" s="119"/>
      <c r="H22" s="9">
        <f>H23/H21</f>
        <v>781.30000000000007</v>
      </c>
      <c r="I22" s="9" t="s">
        <v>27</v>
      </c>
      <c r="J22" s="9" t="s">
        <v>27</v>
      </c>
      <c r="K22" s="9" t="s">
        <v>27</v>
      </c>
      <c r="L22" s="9" t="s">
        <v>27</v>
      </c>
      <c r="M22" s="9">
        <f>M23/M21</f>
        <v>781.3</v>
      </c>
      <c r="N22" s="9">
        <f>N23/N21</f>
        <v>781.3</v>
      </c>
      <c r="O22" s="136"/>
      <c r="P22" s="149"/>
    </row>
    <row r="23" spans="1:16" ht="40.5" x14ac:dyDescent="0.35">
      <c r="A23" s="149"/>
      <c r="B23" s="49" t="s">
        <v>10</v>
      </c>
      <c r="C23" s="119"/>
      <c r="D23" s="50"/>
      <c r="E23" s="50"/>
      <c r="F23" s="65"/>
      <c r="G23" s="119"/>
      <c r="H23" s="10">
        <f>SUM(H24:H27)</f>
        <v>781.30000000000007</v>
      </c>
      <c r="I23" s="10">
        <f>I24</f>
        <v>12.2</v>
      </c>
      <c r="J23" s="10">
        <f t="shared" ref="J23:L23" si="1">J24</f>
        <v>769.1</v>
      </c>
      <c r="K23" s="10">
        <f t="shared" si="1"/>
        <v>0</v>
      </c>
      <c r="L23" s="10">
        <f t="shared" si="1"/>
        <v>0</v>
      </c>
      <c r="M23" s="10">
        <f>SUM(M24:M27)</f>
        <v>781.3</v>
      </c>
      <c r="N23" s="10">
        <f>SUM(N24:N27)</f>
        <v>781.3</v>
      </c>
      <c r="O23" s="136"/>
      <c r="P23" s="149"/>
    </row>
    <row r="24" spans="1:16" x14ac:dyDescent="0.35">
      <c r="A24" s="149"/>
      <c r="B24" s="49" t="s">
        <v>11</v>
      </c>
      <c r="C24" s="119">
        <v>126</v>
      </c>
      <c r="D24" s="50" t="s">
        <v>477</v>
      </c>
      <c r="E24" s="50" t="s">
        <v>477</v>
      </c>
      <c r="F24" s="119" t="s">
        <v>346</v>
      </c>
      <c r="G24" s="119">
        <v>200</v>
      </c>
      <c r="H24" s="9">
        <f>SUM(I24:L24)</f>
        <v>781.30000000000007</v>
      </c>
      <c r="I24" s="9">
        <v>12.2</v>
      </c>
      <c r="J24" s="9">
        <v>769.1</v>
      </c>
      <c r="K24" s="9">
        <v>0</v>
      </c>
      <c r="L24" s="9">
        <v>0</v>
      </c>
      <c r="M24" s="9">
        <v>781.3</v>
      </c>
      <c r="N24" s="9">
        <v>781.3</v>
      </c>
      <c r="O24" s="136"/>
      <c r="P24" s="149"/>
    </row>
    <row r="25" spans="1:16" ht="40.5" x14ac:dyDescent="0.35">
      <c r="A25" s="149"/>
      <c r="B25" s="49" t="s">
        <v>12</v>
      </c>
      <c r="C25" s="119"/>
      <c r="D25" s="50"/>
      <c r="E25" s="50"/>
      <c r="F25" s="65"/>
      <c r="G25" s="119"/>
      <c r="H25" s="9"/>
      <c r="I25" s="9"/>
      <c r="J25" s="9"/>
      <c r="K25" s="9"/>
      <c r="L25" s="9"/>
      <c r="M25" s="9"/>
      <c r="N25" s="9"/>
      <c r="O25" s="136"/>
      <c r="P25" s="149"/>
    </row>
    <row r="26" spans="1:16" x14ac:dyDescent="0.35">
      <c r="A26" s="149"/>
      <c r="B26" s="49" t="s">
        <v>13</v>
      </c>
      <c r="C26" s="119"/>
      <c r="D26" s="50"/>
      <c r="E26" s="50"/>
      <c r="F26" s="65"/>
      <c r="G26" s="119"/>
      <c r="H26" s="9"/>
      <c r="I26" s="9"/>
      <c r="J26" s="9"/>
      <c r="K26" s="9"/>
      <c r="L26" s="9"/>
      <c r="M26" s="9"/>
      <c r="N26" s="9"/>
      <c r="O26" s="136"/>
      <c r="P26" s="149"/>
    </row>
    <row r="27" spans="1:16" ht="40.5" x14ac:dyDescent="0.35">
      <c r="A27" s="149"/>
      <c r="B27" s="49" t="s">
        <v>14</v>
      </c>
      <c r="C27" s="119" t="s">
        <v>383</v>
      </c>
      <c r="D27" s="50"/>
      <c r="E27" s="50"/>
      <c r="F27" s="65"/>
      <c r="G27" s="119"/>
      <c r="H27" s="9"/>
      <c r="I27" s="9"/>
      <c r="J27" s="9"/>
      <c r="K27" s="9"/>
      <c r="L27" s="9"/>
      <c r="M27" s="9"/>
      <c r="N27" s="9"/>
      <c r="O27" s="136"/>
      <c r="P27" s="149"/>
    </row>
    <row r="28" spans="1:16" x14ac:dyDescent="0.35">
      <c r="A28" s="149" t="s">
        <v>22</v>
      </c>
      <c r="B28" s="49" t="s">
        <v>23</v>
      </c>
      <c r="C28" s="119"/>
      <c r="D28" s="50"/>
      <c r="E28" s="50"/>
      <c r="F28" s="65"/>
      <c r="G28" s="119"/>
      <c r="H28" s="9">
        <v>1</v>
      </c>
      <c r="I28" s="9">
        <v>1</v>
      </c>
      <c r="J28" s="9">
        <v>1</v>
      </c>
      <c r="K28" s="9">
        <v>1</v>
      </c>
      <c r="L28" s="9">
        <v>1</v>
      </c>
      <c r="M28" s="9">
        <v>1</v>
      </c>
      <c r="N28" s="9">
        <v>1</v>
      </c>
      <c r="O28" s="136" t="s">
        <v>41</v>
      </c>
      <c r="P28" s="177" t="s">
        <v>692</v>
      </c>
    </row>
    <row r="29" spans="1:16" ht="40.5" x14ac:dyDescent="0.35">
      <c r="A29" s="149"/>
      <c r="B29" s="49" t="s">
        <v>21</v>
      </c>
      <c r="C29" s="119"/>
      <c r="D29" s="50"/>
      <c r="E29" s="50"/>
      <c r="F29" s="65"/>
      <c r="G29" s="119"/>
      <c r="H29" s="9">
        <f>H30/H28</f>
        <v>43405.55</v>
      </c>
      <c r="I29" s="9" t="s">
        <v>27</v>
      </c>
      <c r="J29" s="9" t="s">
        <v>27</v>
      </c>
      <c r="K29" s="9" t="s">
        <v>27</v>
      </c>
      <c r="L29" s="9" t="s">
        <v>27</v>
      </c>
      <c r="M29" s="9">
        <f>M30/M28</f>
        <v>44864.4</v>
      </c>
      <c r="N29" s="9">
        <f>N30/N28</f>
        <v>46400.800000000003</v>
      </c>
      <c r="O29" s="136"/>
      <c r="P29" s="177"/>
    </row>
    <row r="30" spans="1:16" ht="40.5" x14ac:dyDescent="0.35">
      <c r="A30" s="149"/>
      <c r="B30" s="49" t="s">
        <v>10</v>
      </c>
      <c r="C30" s="124"/>
      <c r="D30" s="66"/>
      <c r="E30" s="66"/>
      <c r="F30" s="127"/>
      <c r="G30" s="124"/>
      <c r="H30" s="9">
        <f>H31</f>
        <v>43405.55</v>
      </c>
      <c r="I30" s="9">
        <f>I31</f>
        <v>7947.2</v>
      </c>
      <c r="J30" s="9">
        <f t="shared" ref="J30:L30" si="2">J31</f>
        <v>11453.35</v>
      </c>
      <c r="K30" s="9">
        <f t="shared" si="2"/>
        <v>10669</v>
      </c>
      <c r="L30" s="9">
        <f t="shared" si="2"/>
        <v>13336</v>
      </c>
      <c r="M30" s="9">
        <f>M31</f>
        <v>44864.4</v>
      </c>
      <c r="N30" s="9">
        <f>N31</f>
        <v>46400.800000000003</v>
      </c>
      <c r="O30" s="136"/>
      <c r="P30" s="177"/>
    </row>
    <row r="31" spans="1:16" x14ac:dyDescent="0.35">
      <c r="A31" s="149"/>
      <c r="B31" s="49" t="s">
        <v>17</v>
      </c>
      <c r="C31" s="119"/>
      <c r="D31" s="50"/>
      <c r="E31" s="50"/>
      <c r="F31" s="119"/>
      <c r="G31" s="119"/>
      <c r="H31" s="9">
        <f>H38</f>
        <v>43405.55</v>
      </c>
      <c r="I31" s="9">
        <v>7947.2</v>
      </c>
      <c r="J31" s="9">
        <v>11453.35</v>
      </c>
      <c r="K31" s="9">
        <v>10669</v>
      </c>
      <c r="L31" s="9">
        <v>13336</v>
      </c>
      <c r="M31" s="9">
        <f>M38</f>
        <v>44864.4</v>
      </c>
      <c r="N31" s="9">
        <f>N38</f>
        <v>46400.800000000003</v>
      </c>
      <c r="O31" s="136"/>
      <c r="P31" s="177"/>
    </row>
    <row r="32" spans="1:16" ht="40.5" x14ac:dyDescent="0.35">
      <c r="A32" s="149"/>
      <c r="B32" s="49" t="s">
        <v>18</v>
      </c>
      <c r="C32" s="119"/>
      <c r="D32" s="50"/>
      <c r="E32" s="50"/>
      <c r="F32" s="65"/>
      <c r="G32" s="119"/>
      <c r="H32" s="9"/>
      <c r="I32" s="9"/>
      <c r="J32" s="9"/>
      <c r="K32" s="9"/>
      <c r="L32" s="9"/>
      <c r="M32" s="9"/>
      <c r="N32" s="9"/>
      <c r="O32" s="136"/>
      <c r="P32" s="177"/>
    </row>
    <row r="33" spans="1:17" x14ac:dyDescent="0.35">
      <c r="A33" s="149"/>
      <c r="B33" s="49" t="s">
        <v>19</v>
      </c>
      <c r="C33" s="119"/>
      <c r="D33" s="50"/>
      <c r="E33" s="50"/>
      <c r="F33" s="65"/>
      <c r="G33" s="119"/>
      <c r="H33" s="9"/>
      <c r="I33" s="9"/>
      <c r="J33" s="9"/>
      <c r="K33" s="9"/>
      <c r="L33" s="9"/>
      <c r="M33" s="9"/>
      <c r="N33" s="9"/>
      <c r="O33" s="136"/>
      <c r="P33" s="177"/>
    </row>
    <row r="34" spans="1:17" ht="40.5" x14ac:dyDescent="0.35">
      <c r="A34" s="149"/>
      <c r="B34" s="49" t="s">
        <v>20</v>
      </c>
      <c r="C34" s="119"/>
      <c r="D34" s="50"/>
      <c r="E34" s="50"/>
      <c r="F34" s="65"/>
      <c r="G34" s="119"/>
      <c r="H34" s="9"/>
      <c r="I34" s="9"/>
      <c r="J34" s="9"/>
      <c r="K34" s="9"/>
      <c r="L34" s="9"/>
      <c r="M34" s="9"/>
      <c r="N34" s="9"/>
      <c r="O34" s="136"/>
      <c r="P34" s="177"/>
    </row>
    <row r="35" spans="1:17" x14ac:dyDescent="0.35">
      <c r="A35" s="149" t="s">
        <v>267</v>
      </c>
      <c r="B35" s="49" t="s">
        <v>23</v>
      </c>
      <c r="C35" s="119"/>
      <c r="D35" s="50"/>
      <c r="E35" s="50"/>
      <c r="F35" s="65"/>
      <c r="G35" s="119"/>
      <c r="H35" s="9">
        <v>1</v>
      </c>
      <c r="I35" s="9">
        <v>1</v>
      </c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136" t="s">
        <v>41</v>
      </c>
      <c r="P35" s="177"/>
    </row>
    <row r="36" spans="1:17" ht="40.5" x14ac:dyDescent="0.35">
      <c r="A36" s="149"/>
      <c r="B36" s="49" t="s">
        <v>21</v>
      </c>
      <c r="C36" s="119"/>
      <c r="D36" s="50"/>
      <c r="E36" s="50"/>
      <c r="F36" s="65"/>
      <c r="G36" s="119"/>
      <c r="H36" s="9">
        <f>H37/H35</f>
        <v>43405.55</v>
      </c>
      <c r="I36" s="9" t="s">
        <v>27</v>
      </c>
      <c r="J36" s="9" t="s">
        <v>27</v>
      </c>
      <c r="K36" s="9" t="s">
        <v>27</v>
      </c>
      <c r="L36" s="9" t="s">
        <v>27</v>
      </c>
      <c r="M36" s="9">
        <f>M37/M35</f>
        <v>44864.4</v>
      </c>
      <c r="N36" s="9">
        <f>N37/N35</f>
        <v>46400.800000000003</v>
      </c>
      <c r="O36" s="136"/>
      <c r="P36" s="177"/>
    </row>
    <row r="37" spans="1:17" ht="40.5" x14ac:dyDescent="0.35">
      <c r="A37" s="149"/>
      <c r="B37" s="49" t="s">
        <v>10</v>
      </c>
      <c r="C37" s="119"/>
      <c r="D37" s="50"/>
      <c r="E37" s="50"/>
      <c r="F37" s="65"/>
      <c r="G37" s="119"/>
      <c r="H37" s="9">
        <f>SUM(H38:H41)</f>
        <v>43405.55</v>
      </c>
      <c r="I37" s="9">
        <f>I38</f>
        <v>7947.2</v>
      </c>
      <c r="J37" s="9">
        <f>J38</f>
        <v>11453.35</v>
      </c>
      <c r="K37" s="9">
        <f>K38</f>
        <v>10669</v>
      </c>
      <c r="L37" s="9">
        <f>L38</f>
        <v>13336</v>
      </c>
      <c r="M37" s="9">
        <f>SUM(M38:M41)</f>
        <v>44864.4</v>
      </c>
      <c r="N37" s="9">
        <f>SUM(N38:N41)</f>
        <v>46400.800000000003</v>
      </c>
      <c r="O37" s="136"/>
      <c r="P37" s="177"/>
    </row>
    <row r="38" spans="1:17" ht="60.75" x14ac:dyDescent="0.35">
      <c r="A38" s="149"/>
      <c r="B38" s="49" t="s">
        <v>17</v>
      </c>
      <c r="C38" s="119">
        <v>126</v>
      </c>
      <c r="D38" s="50" t="s">
        <v>477</v>
      </c>
      <c r="E38" s="50" t="s">
        <v>477</v>
      </c>
      <c r="F38" s="119" t="s">
        <v>347</v>
      </c>
      <c r="G38" s="119" t="s">
        <v>24</v>
      </c>
      <c r="H38" s="9">
        <f>SUM(I38:L38)</f>
        <v>43405.55</v>
      </c>
      <c r="I38" s="9">
        <v>7947.2</v>
      </c>
      <c r="J38" s="9">
        <v>11453.35</v>
      </c>
      <c r="K38" s="9">
        <v>10669</v>
      </c>
      <c r="L38" s="9">
        <v>13336</v>
      </c>
      <c r="M38" s="9">
        <v>44864.4</v>
      </c>
      <c r="N38" s="9">
        <v>46400.800000000003</v>
      </c>
      <c r="O38" s="136"/>
      <c r="P38" s="177"/>
    </row>
    <row r="39" spans="1:17" ht="40.5" x14ac:dyDescent="0.35">
      <c r="A39" s="149"/>
      <c r="B39" s="49" t="s">
        <v>18</v>
      </c>
      <c r="C39" s="119"/>
      <c r="D39" s="50"/>
      <c r="E39" s="50"/>
      <c r="F39" s="65"/>
      <c r="G39" s="119"/>
      <c r="H39" s="9"/>
      <c r="I39" s="9"/>
      <c r="J39" s="9"/>
      <c r="K39" s="9"/>
      <c r="L39" s="9"/>
      <c r="M39" s="9"/>
      <c r="N39" s="9"/>
      <c r="O39" s="136"/>
      <c r="P39" s="177"/>
    </row>
    <row r="40" spans="1:17" x14ac:dyDescent="0.35">
      <c r="A40" s="149"/>
      <c r="B40" s="49" t="s">
        <v>19</v>
      </c>
      <c r="C40" s="119"/>
      <c r="D40" s="50"/>
      <c r="E40" s="50"/>
      <c r="F40" s="65"/>
      <c r="G40" s="119"/>
      <c r="H40" s="9"/>
      <c r="I40" s="9"/>
      <c r="J40" s="9"/>
      <c r="K40" s="9"/>
      <c r="L40" s="9"/>
      <c r="M40" s="9"/>
      <c r="N40" s="9"/>
      <c r="O40" s="136"/>
      <c r="P40" s="177"/>
    </row>
    <row r="41" spans="1:17" ht="40.5" x14ac:dyDescent="0.35">
      <c r="A41" s="149"/>
      <c r="B41" s="49" t="s">
        <v>20</v>
      </c>
      <c r="C41" s="119"/>
      <c r="D41" s="50"/>
      <c r="E41" s="50"/>
      <c r="F41" s="65"/>
      <c r="G41" s="119"/>
      <c r="H41" s="9"/>
      <c r="I41" s="9"/>
      <c r="J41" s="9"/>
      <c r="K41" s="9"/>
      <c r="L41" s="9"/>
      <c r="M41" s="9"/>
      <c r="N41" s="9"/>
      <c r="O41" s="136"/>
      <c r="P41" s="177"/>
    </row>
    <row r="42" spans="1:17" x14ac:dyDescent="0.35">
      <c r="A42" s="149" t="s">
        <v>551</v>
      </c>
      <c r="B42" s="49" t="s">
        <v>134</v>
      </c>
      <c r="C42" s="119"/>
      <c r="D42" s="50"/>
      <c r="E42" s="50"/>
      <c r="F42" s="51"/>
      <c r="G42" s="119"/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36" t="s">
        <v>41</v>
      </c>
      <c r="P42" s="149" t="s">
        <v>581</v>
      </c>
      <c r="Q42" s="135"/>
    </row>
    <row r="43" spans="1:17" ht="40.5" x14ac:dyDescent="0.35">
      <c r="A43" s="149"/>
      <c r="B43" s="49" t="s">
        <v>35</v>
      </c>
      <c r="C43" s="119"/>
      <c r="D43" s="50"/>
      <c r="E43" s="50"/>
      <c r="F43" s="51"/>
      <c r="G43" s="119"/>
      <c r="H43" s="9"/>
      <c r="I43" s="9" t="s">
        <v>27</v>
      </c>
      <c r="J43" s="9" t="s">
        <v>27</v>
      </c>
      <c r="K43" s="9" t="s">
        <v>27</v>
      </c>
      <c r="L43" s="9" t="s">
        <v>27</v>
      </c>
      <c r="M43" s="9"/>
      <c r="N43" s="9"/>
      <c r="O43" s="136"/>
      <c r="P43" s="149"/>
      <c r="Q43" s="135"/>
    </row>
    <row r="44" spans="1:17" ht="40.5" x14ac:dyDescent="0.35">
      <c r="A44" s="149"/>
      <c r="B44" s="49" t="s">
        <v>10</v>
      </c>
      <c r="C44" s="119"/>
      <c r="D44" s="50"/>
      <c r="E44" s="50"/>
      <c r="F44" s="51"/>
      <c r="G44" s="119"/>
      <c r="H44" s="9">
        <f t="shared" ref="H44:N44" si="3">H46</f>
        <v>0</v>
      </c>
      <c r="I44" s="9">
        <f t="shared" si="3"/>
        <v>0</v>
      </c>
      <c r="J44" s="9">
        <f t="shared" si="3"/>
        <v>0</v>
      </c>
      <c r="K44" s="9">
        <f t="shared" si="3"/>
        <v>0</v>
      </c>
      <c r="L44" s="9">
        <f t="shared" si="3"/>
        <v>0</v>
      </c>
      <c r="M44" s="9">
        <f t="shared" si="3"/>
        <v>0</v>
      </c>
      <c r="N44" s="9">
        <f t="shared" si="3"/>
        <v>0</v>
      </c>
      <c r="O44" s="136"/>
      <c r="P44" s="149"/>
    </row>
    <row r="45" spans="1:17" x14ac:dyDescent="0.35">
      <c r="A45" s="149"/>
      <c r="B45" s="49" t="s">
        <v>32</v>
      </c>
      <c r="C45" s="119"/>
      <c r="D45" s="50"/>
      <c r="E45" s="50"/>
      <c r="F45" s="50"/>
      <c r="G45" s="119"/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36"/>
      <c r="P45" s="149"/>
    </row>
    <row r="46" spans="1:17" ht="40.5" x14ac:dyDescent="0.35">
      <c r="A46" s="149"/>
      <c r="B46" s="49" t="s">
        <v>18</v>
      </c>
      <c r="C46" s="119"/>
      <c r="D46" s="50"/>
      <c r="E46" s="50"/>
      <c r="F46" s="50"/>
      <c r="G46" s="119"/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36"/>
      <c r="P46" s="149"/>
    </row>
    <row r="47" spans="1:17" x14ac:dyDescent="0.35">
      <c r="A47" s="149"/>
      <c r="B47" s="49" t="s">
        <v>19</v>
      </c>
      <c r="C47" s="119"/>
      <c r="D47" s="50"/>
      <c r="E47" s="50"/>
      <c r="F47" s="51"/>
      <c r="G47" s="119"/>
      <c r="H47" s="9"/>
      <c r="I47" s="9"/>
      <c r="J47" s="9"/>
      <c r="K47" s="9"/>
      <c r="L47" s="9"/>
      <c r="M47" s="9"/>
      <c r="N47" s="9"/>
      <c r="O47" s="136"/>
      <c r="P47" s="149"/>
    </row>
    <row r="48" spans="1:17" ht="40.5" x14ac:dyDescent="0.35">
      <c r="A48" s="149"/>
      <c r="B48" s="49" t="s">
        <v>20</v>
      </c>
      <c r="C48" s="119"/>
      <c r="D48" s="50"/>
      <c r="E48" s="50"/>
      <c r="F48" s="51"/>
      <c r="G48" s="119"/>
      <c r="H48" s="9"/>
      <c r="I48" s="9"/>
      <c r="J48" s="9"/>
      <c r="K48" s="9"/>
      <c r="L48" s="9"/>
      <c r="M48" s="9"/>
      <c r="N48" s="9"/>
      <c r="O48" s="136"/>
      <c r="P48" s="149"/>
    </row>
    <row r="49" spans="1:17" ht="40.5" x14ac:dyDescent="0.35">
      <c r="A49" s="149" t="s">
        <v>576</v>
      </c>
      <c r="B49" s="49" t="s">
        <v>601</v>
      </c>
      <c r="C49" s="119"/>
      <c r="D49" s="50"/>
      <c r="E49" s="50"/>
      <c r="F49" s="51"/>
      <c r="G49" s="119"/>
      <c r="H49" s="11" t="s">
        <v>48</v>
      </c>
      <c r="I49" s="11" t="s">
        <v>48</v>
      </c>
      <c r="J49" s="11" t="s">
        <v>48</v>
      </c>
      <c r="K49" s="11" t="s">
        <v>48</v>
      </c>
      <c r="L49" s="11" t="s">
        <v>48</v>
      </c>
      <c r="M49" s="11" t="s">
        <v>48</v>
      </c>
      <c r="N49" s="11" t="s">
        <v>48</v>
      </c>
      <c r="O49" s="136" t="s">
        <v>41</v>
      </c>
      <c r="P49" s="149" t="s">
        <v>582</v>
      </c>
      <c r="Q49" s="135"/>
    </row>
    <row r="50" spans="1:17" ht="40.5" x14ac:dyDescent="0.35">
      <c r="A50" s="149"/>
      <c r="B50" s="49" t="s">
        <v>35</v>
      </c>
      <c r="C50" s="119"/>
      <c r="D50" s="50"/>
      <c r="E50" s="50"/>
      <c r="F50" s="51"/>
      <c r="G50" s="119"/>
      <c r="H50" s="9"/>
      <c r="I50" s="9" t="s">
        <v>27</v>
      </c>
      <c r="J50" s="9" t="s">
        <v>27</v>
      </c>
      <c r="K50" s="9" t="s">
        <v>27</v>
      </c>
      <c r="L50" s="9" t="s">
        <v>27</v>
      </c>
      <c r="M50" s="9"/>
      <c r="N50" s="9"/>
      <c r="O50" s="136"/>
      <c r="P50" s="149"/>
      <c r="Q50" s="135"/>
    </row>
    <row r="51" spans="1:17" ht="40.5" x14ac:dyDescent="0.35">
      <c r="A51" s="149"/>
      <c r="B51" s="49" t="s">
        <v>10</v>
      </c>
      <c r="C51" s="119"/>
      <c r="D51" s="50"/>
      <c r="E51" s="50"/>
      <c r="F51" s="51"/>
      <c r="G51" s="119"/>
      <c r="H51" s="9">
        <f t="shared" ref="H51:N51" si="4">H53</f>
        <v>0</v>
      </c>
      <c r="I51" s="9">
        <f t="shared" si="4"/>
        <v>0</v>
      </c>
      <c r="J51" s="9">
        <f t="shared" si="4"/>
        <v>0</v>
      </c>
      <c r="K51" s="9">
        <f t="shared" si="4"/>
        <v>0</v>
      </c>
      <c r="L51" s="9">
        <f t="shared" si="4"/>
        <v>0</v>
      </c>
      <c r="M51" s="9">
        <f t="shared" si="4"/>
        <v>0</v>
      </c>
      <c r="N51" s="9">
        <f t="shared" si="4"/>
        <v>0</v>
      </c>
      <c r="O51" s="136"/>
      <c r="P51" s="149"/>
    </row>
    <row r="52" spans="1:17" x14ac:dyDescent="0.35">
      <c r="A52" s="149"/>
      <c r="B52" s="49" t="s">
        <v>32</v>
      </c>
      <c r="C52" s="119"/>
      <c r="D52" s="50"/>
      <c r="E52" s="50"/>
      <c r="F52" s="50"/>
      <c r="G52" s="119"/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36"/>
      <c r="P52" s="149"/>
    </row>
    <row r="53" spans="1:17" ht="40.5" x14ac:dyDescent="0.35">
      <c r="A53" s="149"/>
      <c r="B53" s="49" t="s">
        <v>18</v>
      </c>
      <c r="C53" s="119"/>
      <c r="D53" s="50"/>
      <c r="E53" s="50"/>
      <c r="F53" s="50"/>
      <c r="G53" s="119"/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36"/>
      <c r="P53" s="149"/>
    </row>
    <row r="54" spans="1:17" x14ac:dyDescent="0.35">
      <c r="A54" s="149"/>
      <c r="B54" s="49" t="s">
        <v>19</v>
      </c>
      <c r="C54" s="119"/>
      <c r="D54" s="50"/>
      <c r="E54" s="50"/>
      <c r="F54" s="51"/>
      <c r="G54" s="119"/>
      <c r="H54" s="9"/>
      <c r="I54" s="9"/>
      <c r="J54" s="9"/>
      <c r="K54" s="9"/>
      <c r="L54" s="9"/>
      <c r="M54" s="9"/>
      <c r="N54" s="9"/>
      <c r="O54" s="136"/>
      <c r="P54" s="149"/>
    </row>
    <row r="55" spans="1:17" ht="40.5" x14ac:dyDescent="0.35">
      <c r="A55" s="149"/>
      <c r="B55" s="49" t="s">
        <v>20</v>
      </c>
      <c r="C55" s="119"/>
      <c r="D55" s="50"/>
      <c r="E55" s="50"/>
      <c r="F55" s="51"/>
      <c r="G55" s="119"/>
      <c r="H55" s="9"/>
      <c r="I55" s="9"/>
      <c r="J55" s="9"/>
      <c r="K55" s="9"/>
      <c r="L55" s="9"/>
      <c r="M55" s="9"/>
      <c r="N55" s="9"/>
      <c r="O55" s="136"/>
      <c r="P55" s="149"/>
    </row>
    <row r="56" spans="1:17" ht="40.5" x14ac:dyDescent="0.35">
      <c r="A56" s="149" t="s">
        <v>577</v>
      </c>
      <c r="B56" s="49" t="s">
        <v>121</v>
      </c>
      <c r="C56" s="119"/>
      <c r="D56" s="50"/>
      <c r="E56" s="50"/>
      <c r="F56" s="51"/>
      <c r="G56" s="119"/>
      <c r="H56" s="11" t="s">
        <v>48</v>
      </c>
      <c r="I56" s="11" t="s">
        <v>48</v>
      </c>
      <c r="J56" s="11" t="s">
        <v>48</v>
      </c>
      <c r="K56" s="11" t="s">
        <v>48</v>
      </c>
      <c r="L56" s="11" t="s">
        <v>48</v>
      </c>
      <c r="M56" s="11" t="s">
        <v>48</v>
      </c>
      <c r="N56" s="11" t="s">
        <v>48</v>
      </c>
      <c r="O56" s="136" t="s">
        <v>41</v>
      </c>
      <c r="P56" s="149" t="s">
        <v>575</v>
      </c>
      <c r="Q56" s="135"/>
    </row>
    <row r="57" spans="1:17" ht="40.5" x14ac:dyDescent="0.35">
      <c r="A57" s="149"/>
      <c r="B57" s="49" t="s">
        <v>35</v>
      </c>
      <c r="C57" s="119"/>
      <c r="D57" s="50"/>
      <c r="E57" s="50"/>
      <c r="F57" s="51"/>
      <c r="G57" s="119"/>
      <c r="H57" s="9"/>
      <c r="I57" s="9" t="s">
        <v>27</v>
      </c>
      <c r="J57" s="9" t="s">
        <v>27</v>
      </c>
      <c r="K57" s="9" t="s">
        <v>27</v>
      </c>
      <c r="L57" s="9" t="s">
        <v>27</v>
      </c>
      <c r="M57" s="9"/>
      <c r="N57" s="9"/>
      <c r="O57" s="136"/>
      <c r="P57" s="149"/>
      <c r="Q57" s="135"/>
    </row>
    <row r="58" spans="1:17" ht="40.5" x14ac:dyDescent="0.35">
      <c r="A58" s="149"/>
      <c r="B58" s="49" t="s">
        <v>10</v>
      </c>
      <c r="C58" s="119"/>
      <c r="D58" s="50"/>
      <c r="E58" s="50"/>
      <c r="F58" s="51"/>
      <c r="G58" s="119"/>
      <c r="H58" s="9">
        <f t="shared" ref="H58:N58" si="5">H60</f>
        <v>0</v>
      </c>
      <c r="I58" s="9">
        <f t="shared" si="5"/>
        <v>0</v>
      </c>
      <c r="J58" s="9">
        <f t="shared" si="5"/>
        <v>0</v>
      </c>
      <c r="K58" s="9">
        <f t="shared" si="5"/>
        <v>0</v>
      </c>
      <c r="L58" s="9">
        <f t="shared" si="5"/>
        <v>0</v>
      </c>
      <c r="M58" s="9">
        <f t="shared" si="5"/>
        <v>0</v>
      </c>
      <c r="N58" s="9">
        <f t="shared" si="5"/>
        <v>0</v>
      </c>
      <c r="O58" s="136"/>
      <c r="P58" s="149"/>
    </row>
    <row r="59" spans="1:17" x14ac:dyDescent="0.35">
      <c r="A59" s="149"/>
      <c r="B59" s="49" t="s">
        <v>32</v>
      </c>
      <c r="C59" s="119"/>
      <c r="D59" s="50"/>
      <c r="E59" s="50"/>
      <c r="F59" s="50"/>
      <c r="G59" s="119"/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36"/>
      <c r="P59" s="149"/>
    </row>
    <row r="60" spans="1:17" ht="40.5" x14ac:dyDescent="0.35">
      <c r="A60" s="149"/>
      <c r="B60" s="49" t="s">
        <v>18</v>
      </c>
      <c r="C60" s="119"/>
      <c r="D60" s="50"/>
      <c r="E60" s="50"/>
      <c r="F60" s="50"/>
      <c r="G60" s="119"/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36"/>
      <c r="P60" s="149"/>
    </row>
    <row r="61" spans="1:17" x14ac:dyDescent="0.35">
      <c r="A61" s="149"/>
      <c r="B61" s="49" t="s">
        <v>19</v>
      </c>
      <c r="C61" s="119"/>
      <c r="D61" s="50"/>
      <c r="E61" s="50"/>
      <c r="F61" s="51"/>
      <c r="G61" s="119"/>
      <c r="H61" s="9"/>
      <c r="I61" s="9"/>
      <c r="J61" s="9"/>
      <c r="K61" s="9"/>
      <c r="L61" s="9"/>
      <c r="M61" s="9"/>
      <c r="N61" s="9"/>
      <c r="O61" s="136"/>
      <c r="P61" s="149"/>
    </row>
    <row r="62" spans="1:17" ht="40.5" x14ac:dyDescent="0.35">
      <c r="A62" s="149"/>
      <c r="B62" s="49" t="s">
        <v>20</v>
      </c>
      <c r="C62" s="119"/>
      <c r="D62" s="50"/>
      <c r="E62" s="50"/>
      <c r="F62" s="51"/>
      <c r="G62" s="119"/>
      <c r="H62" s="9"/>
      <c r="I62" s="9"/>
      <c r="J62" s="9"/>
      <c r="K62" s="9"/>
      <c r="L62" s="9"/>
      <c r="M62" s="9"/>
      <c r="N62" s="9"/>
      <c r="O62" s="136"/>
      <c r="P62" s="149"/>
    </row>
    <row r="63" spans="1:17" x14ac:dyDescent="0.35">
      <c r="A63" s="149" t="s">
        <v>25</v>
      </c>
      <c r="B63" s="49" t="s">
        <v>309</v>
      </c>
      <c r="C63" s="119"/>
      <c r="D63" s="50"/>
      <c r="E63" s="50"/>
      <c r="F63" s="65"/>
      <c r="G63" s="119"/>
      <c r="H63" s="9">
        <f>H64+H66+H67+H68</f>
        <v>44186.850000000006</v>
      </c>
      <c r="I63" s="9">
        <f t="shared" ref="I63:N63" si="6">I64+I66+I67+I68</f>
        <v>7959.4</v>
      </c>
      <c r="J63" s="9">
        <f t="shared" si="6"/>
        <v>12222.45</v>
      </c>
      <c r="K63" s="9">
        <f t="shared" si="6"/>
        <v>10669</v>
      </c>
      <c r="L63" s="9">
        <f t="shared" si="6"/>
        <v>13336</v>
      </c>
      <c r="M63" s="9">
        <f t="shared" si="6"/>
        <v>45645.700000000004</v>
      </c>
      <c r="N63" s="9">
        <f t="shared" si="6"/>
        <v>47182.100000000006</v>
      </c>
      <c r="O63" s="171"/>
      <c r="P63" s="136" t="s">
        <v>27</v>
      </c>
    </row>
    <row r="64" spans="1:17" ht="40.5" x14ac:dyDescent="0.35">
      <c r="A64" s="149"/>
      <c r="B64" s="49" t="s">
        <v>28</v>
      </c>
      <c r="C64" s="119"/>
      <c r="D64" s="50"/>
      <c r="E64" s="50"/>
      <c r="F64" s="65"/>
      <c r="G64" s="119"/>
      <c r="H64" s="10">
        <f>H65</f>
        <v>44186.850000000006</v>
      </c>
      <c r="I64" s="10">
        <f t="shared" ref="I64:L64" si="7">I65</f>
        <v>7959.4</v>
      </c>
      <c r="J64" s="10">
        <f t="shared" si="7"/>
        <v>12222.45</v>
      </c>
      <c r="K64" s="10">
        <f t="shared" si="7"/>
        <v>10669</v>
      </c>
      <c r="L64" s="10">
        <f t="shared" si="7"/>
        <v>13336</v>
      </c>
      <c r="M64" s="10">
        <f>M65</f>
        <v>45645.700000000004</v>
      </c>
      <c r="N64" s="10">
        <f>N65</f>
        <v>47182.100000000006</v>
      </c>
      <c r="O64" s="171"/>
      <c r="P64" s="136"/>
    </row>
    <row r="65" spans="1:16" x14ac:dyDescent="0.35">
      <c r="A65" s="149"/>
      <c r="B65" s="49" t="s">
        <v>29</v>
      </c>
      <c r="C65" s="119">
        <v>126</v>
      </c>
      <c r="D65" s="50"/>
      <c r="E65" s="50"/>
      <c r="F65" s="119"/>
      <c r="G65" s="119"/>
      <c r="H65" s="10">
        <f>H17+H31</f>
        <v>44186.850000000006</v>
      </c>
      <c r="I65" s="10">
        <f>I17+I31</f>
        <v>7959.4</v>
      </c>
      <c r="J65" s="10">
        <f t="shared" ref="J65:L65" si="8">J17+J31</f>
        <v>12222.45</v>
      </c>
      <c r="K65" s="10">
        <f t="shared" si="8"/>
        <v>10669</v>
      </c>
      <c r="L65" s="10">
        <f t="shared" si="8"/>
        <v>13336</v>
      </c>
      <c r="M65" s="10">
        <f t="shared" ref="M65:N65" si="9">M17+M31</f>
        <v>45645.700000000004</v>
      </c>
      <c r="N65" s="10">
        <f t="shared" si="9"/>
        <v>47182.100000000006</v>
      </c>
      <c r="O65" s="171"/>
      <c r="P65" s="136"/>
    </row>
    <row r="66" spans="1:16" ht="40.5" x14ac:dyDescent="0.35">
      <c r="A66" s="149"/>
      <c r="B66" s="49" t="s">
        <v>552</v>
      </c>
      <c r="C66" s="119"/>
      <c r="D66" s="50"/>
      <c r="E66" s="50"/>
      <c r="F66" s="65"/>
      <c r="G66" s="119"/>
      <c r="H66" s="10"/>
      <c r="I66" s="10"/>
      <c r="J66" s="10"/>
      <c r="K66" s="10"/>
      <c r="L66" s="10"/>
      <c r="M66" s="10"/>
      <c r="N66" s="10"/>
      <c r="O66" s="171"/>
      <c r="P66" s="136"/>
    </row>
    <row r="67" spans="1:16" x14ac:dyDescent="0.35">
      <c r="A67" s="149"/>
      <c r="B67" s="49" t="s">
        <v>19</v>
      </c>
      <c r="C67" s="119"/>
      <c r="D67" s="50"/>
      <c r="E67" s="50"/>
      <c r="F67" s="65"/>
      <c r="G67" s="119"/>
      <c r="H67" s="10"/>
      <c r="I67" s="10"/>
      <c r="J67" s="10"/>
      <c r="K67" s="10"/>
      <c r="L67" s="10"/>
      <c r="M67" s="10"/>
      <c r="N67" s="10"/>
      <c r="O67" s="171"/>
      <c r="P67" s="136"/>
    </row>
    <row r="68" spans="1:16" ht="40.5" x14ac:dyDescent="0.35">
      <c r="A68" s="149"/>
      <c r="B68" s="49" t="s">
        <v>14</v>
      </c>
      <c r="C68" s="119"/>
      <c r="D68" s="50"/>
      <c r="E68" s="50"/>
      <c r="F68" s="65"/>
      <c r="G68" s="119"/>
      <c r="H68" s="10"/>
      <c r="I68" s="10"/>
      <c r="J68" s="10"/>
      <c r="K68" s="10"/>
      <c r="L68" s="10"/>
      <c r="M68" s="10"/>
      <c r="N68" s="10"/>
      <c r="O68" s="171"/>
      <c r="P68" s="136"/>
    </row>
    <row r="69" spans="1:16" x14ac:dyDescent="0.35">
      <c r="A69" s="155" t="s">
        <v>30</v>
      </c>
      <c r="B69" s="155"/>
      <c r="C69" s="155"/>
      <c r="D69" s="155"/>
      <c r="E69" s="155"/>
      <c r="F69" s="172"/>
      <c r="G69" s="155"/>
      <c r="H69" s="155"/>
      <c r="I69" s="155"/>
      <c r="J69" s="155"/>
      <c r="K69" s="155"/>
      <c r="L69" s="155"/>
      <c r="M69" s="155"/>
      <c r="N69" s="155"/>
      <c r="O69" s="155"/>
      <c r="P69" s="155"/>
    </row>
    <row r="70" spans="1:16" x14ac:dyDescent="0.35">
      <c r="A70" s="149" t="s">
        <v>39</v>
      </c>
      <c r="B70" s="49" t="s">
        <v>8</v>
      </c>
      <c r="C70" s="119"/>
      <c r="D70" s="50"/>
      <c r="E70" s="50"/>
      <c r="F70" s="65"/>
      <c r="G70" s="119"/>
      <c r="H70" s="9">
        <v>1</v>
      </c>
      <c r="I70" s="9"/>
      <c r="J70" s="9"/>
      <c r="K70" s="9"/>
      <c r="L70" s="9">
        <v>1</v>
      </c>
      <c r="M70" s="9">
        <v>1</v>
      </c>
      <c r="N70" s="9">
        <v>1</v>
      </c>
      <c r="O70" s="136" t="s">
        <v>41</v>
      </c>
      <c r="P70" s="149" t="s">
        <v>659</v>
      </c>
    </row>
    <row r="71" spans="1:16" ht="40.5" x14ac:dyDescent="0.35">
      <c r="A71" s="149"/>
      <c r="B71" s="49" t="s">
        <v>21</v>
      </c>
      <c r="C71" s="119"/>
      <c r="D71" s="50"/>
      <c r="E71" s="50"/>
      <c r="F71" s="65"/>
      <c r="G71" s="119"/>
      <c r="H71" s="12">
        <f>H72/H70</f>
        <v>500</v>
      </c>
      <c r="I71" s="9" t="s">
        <v>27</v>
      </c>
      <c r="J71" s="9" t="s">
        <v>27</v>
      </c>
      <c r="K71" s="9" t="s">
        <v>27</v>
      </c>
      <c r="L71" s="9" t="s">
        <v>27</v>
      </c>
      <c r="M71" s="12">
        <f>M72/M70</f>
        <v>500</v>
      </c>
      <c r="N71" s="12">
        <f>N72/N70</f>
        <v>500</v>
      </c>
      <c r="O71" s="136"/>
      <c r="P71" s="149"/>
    </row>
    <row r="72" spans="1:16" ht="40.5" x14ac:dyDescent="0.35">
      <c r="A72" s="149"/>
      <c r="B72" s="49" t="s">
        <v>10</v>
      </c>
      <c r="C72" s="119"/>
      <c r="D72" s="50"/>
      <c r="E72" s="50"/>
      <c r="F72" s="65"/>
      <c r="G72" s="119"/>
      <c r="H72" s="9">
        <f>H73</f>
        <v>500</v>
      </c>
      <c r="I72" s="9">
        <f>I73</f>
        <v>0</v>
      </c>
      <c r="J72" s="9">
        <f t="shared" ref="J72:L72" si="10">J73</f>
        <v>0</v>
      </c>
      <c r="K72" s="9">
        <f t="shared" si="10"/>
        <v>0</v>
      </c>
      <c r="L72" s="9">
        <f t="shared" si="10"/>
        <v>500</v>
      </c>
      <c r="M72" s="9">
        <f>M73</f>
        <v>500</v>
      </c>
      <c r="N72" s="9">
        <f>N73</f>
        <v>500</v>
      </c>
      <c r="O72" s="136"/>
      <c r="P72" s="149"/>
    </row>
    <row r="73" spans="1:16" x14ac:dyDescent="0.35">
      <c r="A73" s="149"/>
      <c r="B73" s="49" t="s">
        <v>32</v>
      </c>
      <c r="C73" s="119"/>
      <c r="D73" s="50"/>
      <c r="E73" s="50"/>
      <c r="F73" s="65"/>
      <c r="G73" s="119"/>
      <c r="H73" s="9">
        <f>H80</f>
        <v>500</v>
      </c>
      <c r="I73" s="9">
        <f>I80</f>
        <v>0</v>
      </c>
      <c r="J73" s="9">
        <f t="shared" ref="J73:L73" si="11">J80</f>
        <v>0</v>
      </c>
      <c r="K73" s="9">
        <f t="shared" si="11"/>
        <v>0</v>
      </c>
      <c r="L73" s="9">
        <f t="shared" si="11"/>
        <v>500</v>
      </c>
      <c r="M73" s="9">
        <v>500</v>
      </c>
      <c r="N73" s="9">
        <v>500</v>
      </c>
      <c r="O73" s="136"/>
      <c r="P73" s="149"/>
    </row>
    <row r="74" spans="1:16" ht="40.5" x14ac:dyDescent="0.35">
      <c r="A74" s="149"/>
      <c r="B74" s="49" t="s">
        <v>18</v>
      </c>
      <c r="C74" s="119"/>
      <c r="D74" s="50"/>
      <c r="E74" s="50"/>
      <c r="F74" s="65"/>
      <c r="G74" s="119"/>
      <c r="H74" s="9"/>
      <c r="I74" s="9"/>
      <c r="J74" s="9"/>
      <c r="K74" s="9"/>
      <c r="L74" s="9"/>
      <c r="M74" s="9"/>
      <c r="N74" s="9"/>
      <c r="O74" s="136"/>
      <c r="P74" s="149"/>
    </row>
    <row r="75" spans="1:16" x14ac:dyDescent="0.35">
      <c r="A75" s="149"/>
      <c r="B75" s="49" t="s">
        <v>19</v>
      </c>
      <c r="C75" s="119"/>
      <c r="D75" s="50"/>
      <c r="E75" s="50"/>
      <c r="F75" s="65"/>
      <c r="G75" s="119"/>
      <c r="H75" s="9"/>
      <c r="I75" s="9"/>
      <c r="J75" s="9"/>
      <c r="K75" s="9"/>
      <c r="L75" s="9"/>
      <c r="M75" s="9"/>
      <c r="N75" s="9"/>
      <c r="O75" s="136"/>
      <c r="P75" s="149"/>
    </row>
    <row r="76" spans="1:16" ht="40.5" x14ac:dyDescent="0.35">
      <c r="A76" s="149"/>
      <c r="B76" s="49" t="s">
        <v>20</v>
      </c>
      <c r="C76" s="119"/>
      <c r="D76" s="50"/>
      <c r="E76" s="50"/>
      <c r="F76" s="65"/>
      <c r="G76" s="119"/>
      <c r="H76" s="9"/>
      <c r="I76" s="9"/>
      <c r="J76" s="9"/>
      <c r="K76" s="9"/>
      <c r="L76" s="9"/>
      <c r="M76" s="9"/>
      <c r="N76" s="9"/>
      <c r="O76" s="136"/>
      <c r="P76" s="149"/>
    </row>
    <row r="77" spans="1:16" x14ac:dyDescent="0.35">
      <c r="A77" s="149" t="s">
        <v>208</v>
      </c>
      <c r="B77" s="49" t="s">
        <v>38</v>
      </c>
      <c r="C77" s="119"/>
      <c r="D77" s="50"/>
      <c r="E77" s="50"/>
      <c r="F77" s="65"/>
      <c r="G77" s="119"/>
      <c r="H77" s="12">
        <v>1</v>
      </c>
      <c r="I77" s="12"/>
      <c r="J77" s="12"/>
      <c r="K77" s="12"/>
      <c r="L77" s="12">
        <v>1</v>
      </c>
      <c r="M77" s="12">
        <v>1</v>
      </c>
      <c r="N77" s="12">
        <v>1</v>
      </c>
      <c r="O77" s="136" t="s">
        <v>41</v>
      </c>
      <c r="P77" s="149"/>
    </row>
    <row r="78" spans="1:16" ht="40.5" x14ac:dyDescent="0.35">
      <c r="A78" s="149"/>
      <c r="B78" s="49" t="s">
        <v>33</v>
      </c>
      <c r="C78" s="119"/>
      <c r="D78" s="50"/>
      <c r="E78" s="50"/>
      <c r="F78" s="65"/>
      <c r="G78" s="119"/>
      <c r="H78" s="12">
        <f>H79/H77</f>
        <v>500</v>
      </c>
      <c r="I78" s="9" t="s">
        <v>27</v>
      </c>
      <c r="J78" s="9" t="s">
        <v>27</v>
      </c>
      <c r="K78" s="9" t="s">
        <v>27</v>
      </c>
      <c r="L78" s="9" t="s">
        <v>27</v>
      </c>
      <c r="M78" s="12">
        <f>M79/M77</f>
        <v>500</v>
      </c>
      <c r="N78" s="12">
        <f>N79/N77</f>
        <v>500</v>
      </c>
      <c r="O78" s="136"/>
      <c r="P78" s="149"/>
    </row>
    <row r="79" spans="1:16" ht="40.5" x14ac:dyDescent="0.35">
      <c r="A79" s="149"/>
      <c r="B79" s="49" t="s">
        <v>10</v>
      </c>
      <c r="C79" s="119"/>
      <c r="D79" s="50"/>
      <c r="E79" s="50"/>
      <c r="F79" s="65"/>
      <c r="G79" s="119"/>
      <c r="H79" s="12">
        <f>H80</f>
        <v>500</v>
      </c>
      <c r="I79" s="12">
        <f t="shared" ref="I79:L79" si="12">I80</f>
        <v>0</v>
      </c>
      <c r="J79" s="12">
        <f t="shared" si="12"/>
        <v>0</v>
      </c>
      <c r="K79" s="12">
        <f t="shared" si="12"/>
        <v>0</v>
      </c>
      <c r="L79" s="12">
        <f t="shared" si="12"/>
        <v>500</v>
      </c>
      <c r="M79" s="12">
        <f>M80</f>
        <v>500</v>
      </c>
      <c r="N79" s="12">
        <f>N80</f>
        <v>500</v>
      </c>
      <c r="O79" s="136"/>
      <c r="P79" s="149"/>
    </row>
    <row r="80" spans="1:16" x14ac:dyDescent="0.35">
      <c r="A80" s="149"/>
      <c r="B80" s="49" t="s">
        <v>32</v>
      </c>
      <c r="C80" s="119">
        <v>126</v>
      </c>
      <c r="D80" s="50" t="s">
        <v>477</v>
      </c>
      <c r="E80" s="50" t="s">
        <v>477</v>
      </c>
      <c r="F80" s="119" t="s">
        <v>348</v>
      </c>
      <c r="G80" s="119">
        <v>600</v>
      </c>
      <c r="H80" s="9">
        <v>500</v>
      </c>
      <c r="I80" s="9">
        <v>0</v>
      </c>
      <c r="J80" s="9">
        <v>0</v>
      </c>
      <c r="K80" s="9">
        <v>0</v>
      </c>
      <c r="L80" s="9">
        <v>500</v>
      </c>
      <c r="M80" s="9">
        <v>500</v>
      </c>
      <c r="N80" s="9">
        <v>500</v>
      </c>
      <c r="O80" s="136"/>
      <c r="P80" s="149"/>
    </row>
    <row r="81" spans="1:16" ht="40.5" x14ac:dyDescent="0.35">
      <c r="A81" s="149"/>
      <c r="B81" s="49" t="s">
        <v>18</v>
      </c>
      <c r="C81" s="119"/>
      <c r="D81" s="50"/>
      <c r="E81" s="50"/>
      <c r="F81" s="65"/>
      <c r="G81" s="119"/>
      <c r="H81" s="9"/>
      <c r="I81" s="9"/>
      <c r="J81" s="9"/>
      <c r="K81" s="9"/>
      <c r="L81" s="9"/>
      <c r="M81" s="9"/>
      <c r="N81" s="9"/>
      <c r="O81" s="136"/>
      <c r="P81" s="149"/>
    </row>
    <row r="82" spans="1:16" x14ac:dyDescent="0.35">
      <c r="A82" s="149"/>
      <c r="B82" s="49" t="s">
        <v>19</v>
      </c>
      <c r="C82" s="119"/>
      <c r="D82" s="50"/>
      <c r="E82" s="50"/>
      <c r="F82" s="65"/>
      <c r="G82" s="119"/>
      <c r="H82" s="9"/>
      <c r="I82" s="9"/>
      <c r="J82" s="9"/>
      <c r="K82" s="9"/>
      <c r="L82" s="9"/>
      <c r="M82" s="9"/>
      <c r="N82" s="9"/>
      <c r="O82" s="136"/>
      <c r="P82" s="149"/>
    </row>
    <row r="83" spans="1:16" ht="40.5" x14ac:dyDescent="0.35">
      <c r="A83" s="149"/>
      <c r="B83" s="49" t="s">
        <v>20</v>
      </c>
      <c r="C83" s="119"/>
      <c r="D83" s="50"/>
      <c r="E83" s="50"/>
      <c r="F83" s="65"/>
      <c r="G83" s="119"/>
      <c r="H83" s="9"/>
      <c r="I83" s="9"/>
      <c r="J83" s="9"/>
      <c r="K83" s="9"/>
      <c r="L83" s="9"/>
      <c r="M83" s="9"/>
      <c r="N83" s="9"/>
      <c r="O83" s="136"/>
      <c r="P83" s="149"/>
    </row>
    <row r="84" spans="1:16" ht="40.5" x14ac:dyDescent="0.35">
      <c r="A84" s="149" t="s">
        <v>693</v>
      </c>
      <c r="B84" s="49" t="s">
        <v>395</v>
      </c>
      <c r="C84" s="119"/>
      <c r="D84" s="50"/>
      <c r="E84" s="50"/>
      <c r="F84" s="65"/>
      <c r="G84" s="119"/>
      <c r="H84" s="9" t="s">
        <v>48</v>
      </c>
      <c r="I84" s="9" t="s">
        <v>48</v>
      </c>
      <c r="J84" s="9" t="s">
        <v>48</v>
      </c>
      <c r="K84" s="9" t="s">
        <v>48</v>
      </c>
      <c r="L84" s="9" t="s">
        <v>48</v>
      </c>
      <c r="M84" s="9" t="s">
        <v>48</v>
      </c>
      <c r="N84" s="9" t="s">
        <v>48</v>
      </c>
      <c r="O84" s="136" t="s">
        <v>41</v>
      </c>
      <c r="P84" s="149" t="s">
        <v>694</v>
      </c>
    </row>
    <row r="85" spans="1:16" ht="40.5" x14ac:dyDescent="0.35">
      <c r="A85" s="149"/>
      <c r="B85" s="49" t="s">
        <v>33</v>
      </c>
      <c r="C85" s="119"/>
      <c r="D85" s="50"/>
      <c r="E85" s="50"/>
      <c r="F85" s="65"/>
      <c r="G85" s="119"/>
      <c r="H85" s="9"/>
      <c r="I85" s="9" t="s">
        <v>27</v>
      </c>
      <c r="J85" s="9" t="s">
        <v>27</v>
      </c>
      <c r="K85" s="9" t="s">
        <v>27</v>
      </c>
      <c r="L85" s="9" t="s">
        <v>27</v>
      </c>
      <c r="M85" s="9"/>
      <c r="N85" s="9"/>
      <c r="O85" s="136"/>
      <c r="P85" s="149"/>
    </row>
    <row r="86" spans="1:16" ht="40.5" x14ac:dyDescent="0.35">
      <c r="A86" s="149"/>
      <c r="B86" s="49" t="s">
        <v>10</v>
      </c>
      <c r="C86" s="119"/>
      <c r="D86" s="50"/>
      <c r="E86" s="50"/>
      <c r="F86" s="65"/>
      <c r="G86" s="119"/>
      <c r="H86" s="9">
        <f t="shared" ref="H86:N86" si="13">H87</f>
        <v>0</v>
      </c>
      <c r="I86" s="9">
        <f t="shared" si="13"/>
        <v>0</v>
      </c>
      <c r="J86" s="9">
        <f t="shared" si="13"/>
        <v>0</v>
      </c>
      <c r="K86" s="9">
        <f t="shared" si="13"/>
        <v>0</v>
      </c>
      <c r="L86" s="9">
        <f t="shared" si="13"/>
        <v>0</v>
      </c>
      <c r="M86" s="9">
        <f t="shared" si="13"/>
        <v>0</v>
      </c>
      <c r="N86" s="9">
        <f t="shared" si="13"/>
        <v>0</v>
      </c>
      <c r="O86" s="136"/>
      <c r="P86" s="149"/>
    </row>
    <row r="87" spans="1:16" x14ac:dyDescent="0.35">
      <c r="A87" s="149"/>
      <c r="B87" s="49" t="s">
        <v>32</v>
      </c>
      <c r="C87" s="119"/>
      <c r="D87" s="50"/>
      <c r="E87" s="50"/>
      <c r="F87" s="65"/>
      <c r="G87" s="119"/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36"/>
      <c r="P87" s="149"/>
    </row>
    <row r="88" spans="1:16" ht="40.5" x14ac:dyDescent="0.35">
      <c r="A88" s="149"/>
      <c r="B88" s="49" t="s">
        <v>18</v>
      </c>
      <c r="C88" s="119"/>
      <c r="D88" s="50"/>
      <c r="E88" s="50"/>
      <c r="F88" s="65"/>
      <c r="G88" s="119"/>
      <c r="H88" s="9"/>
      <c r="I88" s="9"/>
      <c r="J88" s="9"/>
      <c r="K88" s="9"/>
      <c r="L88" s="9"/>
      <c r="M88" s="9"/>
      <c r="N88" s="9"/>
      <c r="O88" s="136"/>
      <c r="P88" s="149"/>
    </row>
    <row r="89" spans="1:16" x14ac:dyDescent="0.35">
      <c r="A89" s="149"/>
      <c r="B89" s="49" t="s">
        <v>19</v>
      </c>
      <c r="C89" s="119"/>
      <c r="D89" s="50"/>
      <c r="E89" s="50"/>
      <c r="F89" s="65"/>
      <c r="G89" s="119"/>
      <c r="H89" s="9"/>
      <c r="I89" s="9"/>
      <c r="J89" s="9"/>
      <c r="K89" s="9"/>
      <c r="L89" s="9"/>
      <c r="M89" s="9"/>
      <c r="N89" s="9"/>
      <c r="O89" s="136"/>
      <c r="P89" s="149"/>
    </row>
    <row r="90" spans="1:16" ht="40.5" x14ac:dyDescent="0.35">
      <c r="A90" s="149"/>
      <c r="B90" s="49" t="s">
        <v>20</v>
      </c>
      <c r="C90" s="119"/>
      <c r="D90" s="50"/>
      <c r="E90" s="50"/>
      <c r="F90" s="65"/>
      <c r="G90" s="119"/>
      <c r="H90" s="9"/>
      <c r="I90" s="9"/>
      <c r="J90" s="9"/>
      <c r="K90" s="9"/>
      <c r="L90" s="9"/>
      <c r="M90" s="9"/>
      <c r="N90" s="9"/>
      <c r="O90" s="136"/>
      <c r="P90" s="149"/>
    </row>
    <row r="91" spans="1:16" x14ac:dyDescent="0.35">
      <c r="A91" s="149" t="s">
        <v>218</v>
      </c>
      <c r="B91" s="49" t="s">
        <v>609</v>
      </c>
      <c r="C91" s="119"/>
      <c r="D91" s="50"/>
      <c r="E91" s="50"/>
      <c r="F91" s="65"/>
      <c r="G91" s="119"/>
      <c r="H91" s="9" t="s">
        <v>48</v>
      </c>
      <c r="I91" s="9" t="s">
        <v>48</v>
      </c>
      <c r="J91" s="9" t="s">
        <v>48</v>
      </c>
      <c r="K91" s="9" t="s">
        <v>48</v>
      </c>
      <c r="L91" s="9" t="s">
        <v>48</v>
      </c>
      <c r="M91" s="9" t="s">
        <v>48</v>
      </c>
      <c r="N91" s="9" t="s">
        <v>48</v>
      </c>
      <c r="O91" s="136" t="s">
        <v>41</v>
      </c>
      <c r="P91" s="149" t="s">
        <v>235</v>
      </c>
    </row>
    <row r="92" spans="1:16" ht="40.5" x14ac:dyDescent="0.35">
      <c r="A92" s="149"/>
      <c r="B92" s="49" t="s">
        <v>33</v>
      </c>
      <c r="C92" s="119"/>
      <c r="D92" s="50"/>
      <c r="E92" s="50"/>
      <c r="F92" s="65"/>
      <c r="G92" s="119"/>
      <c r="H92" s="9"/>
      <c r="I92" s="9" t="s">
        <v>27</v>
      </c>
      <c r="J92" s="9" t="s">
        <v>27</v>
      </c>
      <c r="K92" s="9" t="s">
        <v>27</v>
      </c>
      <c r="L92" s="9" t="s">
        <v>27</v>
      </c>
      <c r="M92" s="9"/>
      <c r="N92" s="9"/>
      <c r="O92" s="136"/>
      <c r="P92" s="149"/>
    </row>
    <row r="93" spans="1:16" ht="40.5" x14ac:dyDescent="0.35">
      <c r="A93" s="149"/>
      <c r="B93" s="49" t="s">
        <v>10</v>
      </c>
      <c r="C93" s="119"/>
      <c r="D93" s="50"/>
      <c r="E93" s="50"/>
      <c r="F93" s="65"/>
      <c r="G93" s="119"/>
      <c r="H93" s="9">
        <f t="shared" ref="H93:N93" si="14">H94</f>
        <v>0</v>
      </c>
      <c r="I93" s="9">
        <f t="shared" si="14"/>
        <v>0</v>
      </c>
      <c r="J93" s="9">
        <f t="shared" si="14"/>
        <v>0</v>
      </c>
      <c r="K93" s="9">
        <f t="shared" si="14"/>
        <v>0</v>
      </c>
      <c r="L93" s="9">
        <f t="shared" si="14"/>
        <v>0</v>
      </c>
      <c r="M93" s="9">
        <f t="shared" si="14"/>
        <v>0</v>
      </c>
      <c r="N93" s="9">
        <f t="shared" si="14"/>
        <v>0</v>
      </c>
      <c r="O93" s="136"/>
      <c r="P93" s="149"/>
    </row>
    <row r="94" spans="1:16" x14ac:dyDescent="0.35">
      <c r="A94" s="149"/>
      <c r="B94" s="49" t="s">
        <v>32</v>
      </c>
      <c r="C94" s="119"/>
      <c r="D94" s="50"/>
      <c r="E94" s="50"/>
      <c r="F94" s="65"/>
      <c r="G94" s="119"/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36"/>
      <c r="P94" s="149"/>
    </row>
    <row r="95" spans="1:16" ht="40.5" x14ac:dyDescent="0.35">
      <c r="A95" s="149"/>
      <c r="B95" s="49" t="s">
        <v>18</v>
      </c>
      <c r="C95" s="119"/>
      <c r="D95" s="50"/>
      <c r="E95" s="50"/>
      <c r="F95" s="65"/>
      <c r="G95" s="119"/>
      <c r="H95" s="9"/>
      <c r="I95" s="9"/>
      <c r="J95" s="9"/>
      <c r="K95" s="9"/>
      <c r="L95" s="9"/>
      <c r="M95" s="9"/>
      <c r="N95" s="9"/>
      <c r="O95" s="136"/>
      <c r="P95" s="149"/>
    </row>
    <row r="96" spans="1:16" x14ac:dyDescent="0.35">
      <c r="A96" s="149"/>
      <c r="B96" s="49" t="s">
        <v>19</v>
      </c>
      <c r="C96" s="119"/>
      <c r="D96" s="50"/>
      <c r="E96" s="50"/>
      <c r="F96" s="65"/>
      <c r="G96" s="119"/>
      <c r="H96" s="9"/>
      <c r="I96" s="9"/>
      <c r="J96" s="9"/>
      <c r="K96" s="9"/>
      <c r="L96" s="9"/>
      <c r="M96" s="9"/>
      <c r="N96" s="9"/>
      <c r="O96" s="136"/>
      <c r="P96" s="149"/>
    </row>
    <row r="97" spans="1:16" ht="40.5" x14ac:dyDescent="0.35">
      <c r="A97" s="149"/>
      <c r="B97" s="49" t="s">
        <v>20</v>
      </c>
      <c r="C97" s="119"/>
      <c r="D97" s="50"/>
      <c r="E97" s="50"/>
      <c r="F97" s="65"/>
      <c r="G97" s="119"/>
      <c r="H97" s="9"/>
      <c r="I97" s="9"/>
      <c r="J97" s="9"/>
      <c r="K97" s="9"/>
      <c r="L97" s="9"/>
      <c r="M97" s="9"/>
      <c r="N97" s="9"/>
      <c r="O97" s="136"/>
      <c r="P97" s="149"/>
    </row>
    <row r="98" spans="1:16" x14ac:dyDescent="0.35">
      <c r="A98" s="149" t="s">
        <v>42</v>
      </c>
      <c r="B98" s="49" t="s">
        <v>8</v>
      </c>
      <c r="C98" s="119"/>
      <c r="D98" s="50"/>
      <c r="E98" s="50"/>
      <c r="F98" s="65"/>
      <c r="G98" s="119"/>
      <c r="H98" s="9" t="s">
        <v>48</v>
      </c>
      <c r="I98" s="9" t="s">
        <v>48</v>
      </c>
      <c r="J98" s="9" t="s">
        <v>48</v>
      </c>
      <c r="K98" s="9" t="s">
        <v>48</v>
      </c>
      <c r="L98" s="9" t="s">
        <v>48</v>
      </c>
      <c r="M98" s="9" t="s">
        <v>48</v>
      </c>
      <c r="N98" s="9" t="s">
        <v>48</v>
      </c>
      <c r="O98" s="136" t="s">
        <v>41</v>
      </c>
      <c r="P98" s="149" t="s">
        <v>490</v>
      </c>
    </row>
    <row r="99" spans="1:16" ht="40.5" x14ac:dyDescent="0.35">
      <c r="A99" s="149"/>
      <c r="B99" s="49" t="s">
        <v>35</v>
      </c>
      <c r="C99" s="119"/>
      <c r="D99" s="50"/>
      <c r="E99" s="50"/>
      <c r="F99" s="65"/>
      <c r="G99" s="119"/>
      <c r="H99" s="9"/>
      <c r="I99" s="9" t="s">
        <v>27</v>
      </c>
      <c r="J99" s="9" t="s">
        <v>27</v>
      </c>
      <c r="K99" s="9" t="s">
        <v>27</v>
      </c>
      <c r="L99" s="9" t="s">
        <v>27</v>
      </c>
      <c r="M99" s="9"/>
      <c r="N99" s="9"/>
      <c r="O99" s="136"/>
      <c r="P99" s="149"/>
    </row>
    <row r="100" spans="1:16" ht="40.5" x14ac:dyDescent="0.35">
      <c r="A100" s="149"/>
      <c r="B100" s="49" t="s">
        <v>10</v>
      </c>
      <c r="C100" s="119"/>
      <c r="D100" s="50"/>
      <c r="E100" s="50"/>
      <c r="F100" s="65"/>
      <c r="G100" s="119"/>
      <c r="H100" s="9">
        <f>H101</f>
        <v>0</v>
      </c>
      <c r="I100" s="9">
        <f>I101</f>
        <v>0</v>
      </c>
      <c r="J100" s="9">
        <f>J101</f>
        <v>0</v>
      </c>
      <c r="K100" s="9">
        <f>K101</f>
        <v>0</v>
      </c>
      <c r="L100" s="9">
        <f>L101</f>
        <v>0</v>
      </c>
      <c r="M100" s="10">
        <v>0</v>
      </c>
      <c r="N100" s="10">
        <v>0</v>
      </c>
      <c r="O100" s="136"/>
      <c r="P100" s="149"/>
    </row>
    <row r="101" spans="1:16" x14ac:dyDescent="0.35">
      <c r="A101" s="149"/>
      <c r="B101" s="49" t="s">
        <v>32</v>
      </c>
      <c r="C101" s="119"/>
      <c r="D101" s="50"/>
      <c r="E101" s="50"/>
      <c r="F101" s="65"/>
      <c r="G101" s="119"/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36"/>
      <c r="P101" s="149"/>
    </row>
    <row r="102" spans="1:16" ht="40.5" x14ac:dyDescent="0.35">
      <c r="A102" s="149"/>
      <c r="B102" s="49" t="s">
        <v>18</v>
      </c>
      <c r="C102" s="119"/>
      <c r="D102" s="50"/>
      <c r="E102" s="50"/>
      <c r="F102" s="65"/>
      <c r="G102" s="119"/>
      <c r="H102" s="10"/>
      <c r="I102" s="10"/>
      <c r="J102" s="10"/>
      <c r="K102" s="10"/>
      <c r="L102" s="10"/>
      <c r="M102" s="10"/>
      <c r="N102" s="10"/>
      <c r="O102" s="136"/>
      <c r="P102" s="149"/>
    </row>
    <row r="103" spans="1:16" x14ac:dyDescent="0.35">
      <c r="A103" s="149"/>
      <c r="B103" s="49" t="s">
        <v>19</v>
      </c>
      <c r="C103" s="119"/>
      <c r="D103" s="50"/>
      <c r="E103" s="50"/>
      <c r="F103" s="65"/>
      <c r="G103" s="119"/>
      <c r="H103" s="9"/>
      <c r="I103" s="9"/>
      <c r="J103" s="9"/>
      <c r="K103" s="9"/>
      <c r="L103" s="9"/>
      <c r="M103" s="9"/>
      <c r="N103" s="9"/>
      <c r="O103" s="136"/>
      <c r="P103" s="149"/>
    </row>
    <row r="104" spans="1:16" ht="40.5" x14ac:dyDescent="0.35">
      <c r="A104" s="149"/>
      <c r="B104" s="49" t="s">
        <v>20</v>
      </c>
      <c r="C104" s="119"/>
      <c r="D104" s="50"/>
      <c r="E104" s="50"/>
      <c r="F104" s="65"/>
      <c r="G104" s="119"/>
      <c r="H104" s="9"/>
      <c r="I104" s="9"/>
      <c r="J104" s="9"/>
      <c r="K104" s="9"/>
      <c r="L104" s="9"/>
      <c r="M104" s="9"/>
      <c r="N104" s="9"/>
      <c r="O104" s="136"/>
      <c r="P104" s="149"/>
    </row>
    <row r="105" spans="1:16" x14ac:dyDescent="0.35">
      <c r="A105" s="149" t="s">
        <v>43</v>
      </c>
      <c r="B105" s="49" t="s">
        <v>8</v>
      </c>
      <c r="C105" s="119"/>
      <c r="D105" s="50"/>
      <c r="E105" s="50"/>
      <c r="F105" s="65"/>
      <c r="G105" s="119"/>
      <c r="H105" s="9" t="s">
        <v>48</v>
      </c>
      <c r="I105" s="9" t="s">
        <v>48</v>
      </c>
      <c r="J105" s="9" t="s">
        <v>48</v>
      </c>
      <c r="K105" s="9" t="s">
        <v>48</v>
      </c>
      <c r="L105" s="9" t="s">
        <v>48</v>
      </c>
      <c r="M105" s="9" t="s">
        <v>48</v>
      </c>
      <c r="N105" s="9" t="s">
        <v>48</v>
      </c>
      <c r="O105" s="136" t="s">
        <v>41</v>
      </c>
      <c r="P105" s="149" t="s">
        <v>695</v>
      </c>
    </row>
    <row r="106" spans="1:16" ht="40.5" x14ac:dyDescent="0.35">
      <c r="A106" s="149"/>
      <c r="B106" s="49" t="s">
        <v>33</v>
      </c>
      <c r="C106" s="119"/>
      <c r="D106" s="50"/>
      <c r="E106" s="50"/>
      <c r="F106" s="65"/>
      <c r="G106" s="119"/>
      <c r="H106" s="9"/>
      <c r="I106" s="9" t="s">
        <v>27</v>
      </c>
      <c r="J106" s="9" t="s">
        <v>27</v>
      </c>
      <c r="K106" s="9" t="s">
        <v>27</v>
      </c>
      <c r="L106" s="9" t="s">
        <v>27</v>
      </c>
      <c r="M106" s="9"/>
      <c r="N106" s="9"/>
      <c r="O106" s="136"/>
      <c r="P106" s="149"/>
    </row>
    <row r="107" spans="1:16" ht="40.5" x14ac:dyDescent="0.35">
      <c r="A107" s="149"/>
      <c r="B107" s="49" t="s">
        <v>10</v>
      </c>
      <c r="C107" s="119"/>
      <c r="D107" s="50"/>
      <c r="E107" s="50"/>
      <c r="F107" s="65"/>
      <c r="G107" s="119"/>
      <c r="H107" s="9">
        <f>H108</f>
        <v>0</v>
      </c>
      <c r="I107" s="9">
        <f>I108</f>
        <v>0</v>
      </c>
      <c r="J107" s="9">
        <f>J108</f>
        <v>0</v>
      </c>
      <c r="K107" s="9">
        <f>K108</f>
        <v>0</v>
      </c>
      <c r="L107" s="9">
        <f>L108</f>
        <v>0</v>
      </c>
      <c r="M107" s="9">
        <v>0</v>
      </c>
      <c r="N107" s="9">
        <v>0</v>
      </c>
      <c r="O107" s="136"/>
      <c r="P107" s="149"/>
    </row>
    <row r="108" spans="1:16" x14ac:dyDescent="0.35">
      <c r="A108" s="149"/>
      <c r="B108" s="49" t="s">
        <v>32</v>
      </c>
      <c r="C108" s="119"/>
      <c r="D108" s="50"/>
      <c r="E108" s="50"/>
      <c r="F108" s="65"/>
      <c r="G108" s="119"/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36"/>
      <c r="P108" s="149"/>
    </row>
    <row r="109" spans="1:16" ht="40.5" x14ac:dyDescent="0.35">
      <c r="A109" s="149"/>
      <c r="B109" s="49" t="s">
        <v>18</v>
      </c>
      <c r="C109" s="119"/>
      <c r="D109" s="50"/>
      <c r="E109" s="50"/>
      <c r="F109" s="65"/>
      <c r="G109" s="119"/>
      <c r="H109" s="9"/>
      <c r="I109" s="9"/>
      <c r="J109" s="9"/>
      <c r="K109" s="9"/>
      <c r="L109" s="9"/>
      <c r="M109" s="9"/>
      <c r="N109" s="9"/>
      <c r="O109" s="136"/>
      <c r="P109" s="149"/>
    </row>
    <row r="110" spans="1:16" x14ac:dyDescent="0.35">
      <c r="A110" s="149"/>
      <c r="B110" s="49" t="s">
        <v>19</v>
      </c>
      <c r="C110" s="119"/>
      <c r="D110" s="50"/>
      <c r="E110" s="50"/>
      <c r="F110" s="65"/>
      <c r="G110" s="119"/>
      <c r="H110" s="9"/>
      <c r="I110" s="9"/>
      <c r="J110" s="9"/>
      <c r="K110" s="9"/>
      <c r="L110" s="9"/>
      <c r="M110" s="9"/>
      <c r="N110" s="9"/>
      <c r="O110" s="136"/>
      <c r="P110" s="149"/>
    </row>
    <row r="111" spans="1:16" ht="40.5" x14ac:dyDescent="0.35">
      <c r="A111" s="149"/>
      <c r="B111" s="49" t="s">
        <v>20</v>
      </c>
      <c r="C111" s="119"/>
      <c r="D111" s="50"/>
      <c r="E111" s="50"/>
      <c r="F111" s="65"/>
      <c r="G111" s="119"/>
      <c r="H111" s="9"/>
      <c r="I111" s="9"/>
      <c r="J111" s="9"/>
      <c r="K111" s="9"/>
      <c r="L111" s="9"/>
      <c r="M111" s="9"/>
      <c r="N111" s="9"/>
      <c r="O111" s="136"/>
      <c r="P111" s="149"/>
    </row>
    <row r="112" spans="1:16" x14ac:dyDescent="0.35">
      <c r="A112" s="132" t="s">
        <v>44</v>
      </c>
      <c r="B112" s="49" t="s">
        <v>309</v>
      </c>
      <c r="C112" s="119"/>
      <c r="D112" s="50"/>
      <c r="E112" s="50"/>
      <c r="F112" s="65"/>
      <c r="G112" s="119"/>
      <c r="H112" s="9">
        <f>H113</f>
        <v>500</v>
      </c>
      <c r="I112" s="9">
        <f t="shared" ref="I112:L112" si="15">I113</f>
        <v>0</v>
      </c>
      <c r="J112" s="9">
        <f t="shared" si="15"/>
        <v>0</v>
      </c>
      <c r="K112" s="9">
        <f t="shared" si="15"/>
        <v>0</v>
      </c>
      <c r="L112" s="9">
        <f t="shared" si="15"/>
        <v>500</v>
      </c>
      <c r="M112" s="9">
        <f>M113</f>
        <v>500</v>
      </c>
      <c r="N112" s="9">
        <f>N113</f>
        <v>500</v>
      </c>
      <c r="O112" s="119"/>
      <c r="P112" s="122"/>
    </row>
    <row r="113" spans="1:16" ht="40.5" x14ac:dyDescent="0.35">
      <c r="A113" s="133"/>
      <c r="B113" s="49" t="s">
        <v>28</v>
      </c>
      <c r="C113" s="119"/>
      <c r="D113" s="50"/>
      <c r="E113" s="50"/>
      <c r="F113" s="65"/>
      <c r="G113" s="119"/>
      <c r="H113" s="9">
        <v>500</v>
      </c>
      <c r="I113" s="9">
        <f>I114</f>
        <v>0</v>
      </c>
      <c r="J113" s="9">
        <f t="shared" ref="J113:L113" si="16">J114</f>
        <v>0</v>
      </c>
      <c r="K113" s="9">
        <f t="shared" si="16"/>
        <v>0</v>
      </c>
      <c r="L113" s="9">
        <f t="shared" si="16"/>
        <v>500</v>
      </c>
      <c r="M113" s="9">
        <v>500</v>
      </c>
      <c r="N113" s="9">
        <v>500</v>
      </c>
      <c r="O113" s="136"/>
      <c r="P113" s="136" t="s">
        <v>27</v>
      </c>
    </row>
    <row r="114" spans="1:16" x14ac:dyDescent="0.35">
      <c r="A114" s="133"/>
      <c r="B114" s="49" t="s">
        <v>29</v>
      </c>
      <c r="C114" s="119">
        <v>126</v>
      </c>
      <c r="D114" s="50"/>
      <c r="E114" s="50"/>
      <c r="F114" s="119"/>
      <c r="G114" s="119"/>
      <c r="H114" s="9">
        <f>H73+H94+H108</f>
        <v>500</v>
      </c>
      <c r="I114" s="9">
        <f t="shared" ref="I114:L114" si="17">I73+I94+I108</f>
        <v>0</v>
      </c>
      <c r="J114" s="9">
        <f t="shared" si="17"/>
        <v>0</v>
      </c>
      <c r="K114" s="9">
        <f t="shared" si="17"/>
        <v>0</v>
      </c>
      <c r="L114" s="9">
        <f t="shared" si="17"/>
        <v>500</v>
      </c>
      <c r="M114" s="9">
        <v>500</v>
      </c>
      <c r="N114" s="9">
        <v>500</v>
      </c>
      <c r="O114" s="136"/>
      <c r="P114" s="136"/>
    </row>
    <row r="115" spans="1:16" ht="40.5" x14ac:dyDescent="0.35">
      <c r="A115" s="133"/>
      <c r="B115" s="49" t="s">
        <v>18</v>
      </c>
      <c r="C115" s="119"/>
      <c r="D115" s="50"/>
      <c r="E115" s="50"/>
      <c r="F115" s="65"/>
      <c r="G115" s="119"/>
      <c r="H115" s="9"/>
      <c r="I115" s="9"/>
      <c r="J115" s="9"/>
      <c r="K115" s="9"/>
      <c r="L115" s="9"/>
      <c r="M115" s="9"/>
      <c r="N115" s="9"/>
      <c r="O115" s="136"/>
      <c r="P115" s="136"/>
    </row>
    <row r="116" spans="1:16" x14ac:dyDescent="0.35">
      <c r="A116" s="133"/>
      <c r="B116" s="49" t="s">
        <v>19</v>
      </c>
      <c r="C116" s="119"/>
      <c r="D116" s="50"/>
      <c r="E116" s="50"/>
      <c r="F116" s="65"/>
      <c r="G116" s="119"/>
      <c r="H116" s="9"/>
      <c r="I116" s="9"/>
      <c r="J116" s="9"/>
      <c r="K116" s="9"/>
      <c r="L116" s="9"/>
      <c r="M116" s="9"/>
      <c r="N116" s="9"/>
      <c r="O116" s="136"/>
      <c r="P116" s="136"/>
    </row>
    <row r="117" spans="1:16" ht="40.5" x14ac:dyDescent="0.35">
      <c r="A117" s="134"/>
      <c r="B117" s="49" t="s">
        <v>20</v>
      </c>
      <c r="C117" s="119"/>
      <c r="D117" s="50"/>
      <c r="E117" s="50"/>
      <c r="F117" s="65"/>
      <c r="G117" s="119"/>
      <c r="H117" s="9"/>
      <c r="I117" s="9"/>
      <c r="J117" s="9"/>
      <c r="K117" s="9"/>
      <c r="L117" s="9"/>
      <c r="M117" s="9"/>
      <c r="N117" s="9"/>
      <c r="O117" s="136"/>
      <c r="P117" s="136"/>
    </row>
    <row r="118" spans="1:16" x14ac:dyDescent="0.35">
      <c r="A118" s="150" t="s">
        <v>45</v>
      </c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</row>
    <row r="119" spans="1:16" ht="40.5" x14ac:dyDescent="0.35">
      <c r="A119" s="149" t="s">
        <v>46</v>
      </c>
      <c r="B119" s="49" t="s">
        <v>47</v>
      </c>
      <c r="C119" s="119"/>
      <c r="D119" s="50"/>
      <c r="E119" s="50"/>
      <c r="F119" s="51"/>
      <c r="G119" s="119"/>
      <c r="H119" s="9" t="s">
        <v>48</v>
      </c>
      <c r="I119" s="9" t="s">
        <v>48</v>
      </c>
      <c r="J119" s="9" t="s">
        <v>48</v>
      </c>
      <c r="K119" s="9" t="s">
        <v>48</v>
      </c>
      <c r="L119" s="9" t="s">
        <v>48</v>
      </c>
      <c r="M119" s="9" t="s">
        <v>48</v>
      </c>
      <c r="N119" s="9" t="s">
        <v>48</v>
      </c>
      <c r="O119" s="136" t="s">
        <v>41</v>
      </c>
      <c r="P119" s="149" t="s">
        <v>491</v>
      </c>
    </row>
    <row r="120" spans="1:16" ht="40.5" x14ac:dyDescent="0.35">
      <c r="A120" s="149"/>
      <c r="B120" s="49" t="s">
        <v>35</v>
      </c>
      <c r="C120" s="119"/>
      <c r="D120" s="50"/>
      <c r="E120" s="50"/>
      <c r="F120" s="51"/>
      <c r="G120" s="119"/>
      <c r="H120" s="9"/>
      <c r="I120" s="9" t="s">
        <v>27</v>
      </c>
      <c r="J120" s="9" t="s">
        <v>27</v>
      </c>
      <c r="K120" s="9" t="s">
        <v>27</v>
      </c>
      <c r="L120" s="9" t="s">
        <v>27</v>
      </c>
      <c r="M120" s="9"/>
      <c r="N120" s="9"/>
      <c r="O120" s="136"/>
      <c r="P120" s="149"/>
    </row>
    <row r="121" spans="1:16" ht="40.5" x14ac:dyDescent="0.35">
      <c r="A121" s="149"/>
      <c r="B121" s="49" t="s">
        <v>10</v>
      </c>
      <c r="C121" s="119"/>
      <c r="D121" s="50"/>
      <c r="E121" s="50"/>
      <c r="F121" s="51"/>
      <c r="G121" s="119"/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36"/>
      <c r="P121" s="149"/>
    </row>
    <row r="122" spans="1:16" x14ac:dyDescent="0.35">
      <c r="A122" s="149"/>
      <c r="B122" s="49" t="s">
        <v>32</v>
      </c>
      <c r="C122" s="119"/>
      <c r="D122" s="50"/>
      <c r="E122" s="50"/>
      <c r="F122" s="51"/>
      <c r="G122" s="119"/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36"/>
      <c r="P122" s="149"/>
    </row>
    <row r="123" spans="1:16" ht="40.5" x14ac:dyDescent="0.35">
      <c r="A123" s="149"/>
      <c r="B123" s="49" t="s">
        <v>18</v>
      </c>
      <c r="C123" s="119"/>
      <c r="D123" s="50"/>
      <c r="E123" s="50"/>
      <c r="F123" s="51"/>
      <c r="G123" s="119"/>
      <c r="H123" s="9"/>
      <c r="I123" s="9"/>
      <c r="J123" s="9"/>
      <c r="K123" s="9"/>
      <c r="L123" s="9"/>
      <c r="M123" s="9"/>
      <c r="N123" s="9"/>
      <c r="O123" s="136"/>
      <c r="P123" s="149"/>
    </row>
    <row r="124" spans="1:16" x14ac:dyDescent="0.35">
      <c r="A124" s="149"/>
      <c r="B124" s="49" t="s">
        <v>19</v>
      </c>
      <c r="C124" s="119"/>
      <c r="D124" s="50"/>
      <c r="E124" s="50"/>
      <c r="F124" s="51"/>
      <c r="G124" s="119"/>
      <c r="H124" s="9"/>
      <c r="I124" s="9"/>
      <c r="J124" s="9"/>
      <c r="K124" s="9"/>
      <c r="L124" s="9"/>
      <c r="M124" s="9"/>
      <c r="N124" s="9"/>
      <c r="O124" s="136"/>
      <c r="P124" s="149"/>
    </row>
    <row r="125" spans="1:16" ht="40.5" x14ac:dyDescent="0.35">
      <c r="A125" s="149"/>
      <c r="B125" s="49" t="s">
        <v>20</v>
      </c>
      <c r="C125" s="119"/>
      <c r="D125" s="50"/>
      <c r="E125" s="50"/>
      <c r="F125" s="51"/>
      <c r="G125" s="119"/>
      <c r="H125" s="9"/>
      <c r="I125" s="9"/>
      <c r="J125" s="9"/>
      <c r="K125" s="9"/>
      <c r="L125" s="9"/>
      <c r="M125" s="9"/>
      <c r="N125" s="9"/>
      <c r="O125" s="136"/>
      <c r="P125" s="149"/>
    </row>
    <row r="126" spans="1:16" x14ac:dyDescent="0.35">
      <c r="A126" s="149" t="s">
        <v>49</v>
      </c>
      <c r="B126" s="49" t="s">
        <v>8</v>
      </c>
      <c r="C126" s="119"/>
      <c r="D126" s="50"/>
      <c r="E126" s="50"/>
      <c r="F126" s="51"/>
      <c r="G126" s="119"/>
      <c r="H126" s="9"/>
      <c r="I126" s="9"/>
      <c r="J126" s="9"/>
      <c r="K126" s="9"/>
      <c r="L126" s="9"/>
      <c r="M126" s="9"/>
      <c r="N126" s="9"/>
      <c r="O126" s="136" t="s">
        <v>41</v>
      </c>
      <c r="P126" s="149" t="s">
        <v>492</v>
      </c>
    </row>
    <row r="127" spans="1:16" ht="40.5" x14ac:dyDescent="0.35">
      <c r="A127" s="149"/>
      <c r="B127" s="49" t="s">
        <v>35</v>
      </c>
      <c r="C127" s="119"/>
      <c r="D127" s="50"/>
      <c r="E127" s="50"/>
      <c r="F127" s="51"/>
      <c r="G127" s="119"/>
      <c r="H127" s="9"/>
      <c r="I127" s="9" t="s">
        <v>27</v>
      </c>
      <c r="J127" s="9" t="s">
        <v>27</v>
      </c>
      <c r="K127" s="9" t="s">
        <v>27</v>
      </c>
      <c r="L127" s="9" t="s">
        <v>27</v>
      </c>
      <c r="M127" s="9"/>
      <c r="N127" s="9"/>
      <c r="O127" s="136"/>
      <c r="P127" s="149"/>
    </row>
    <row r="128" spans="1:16" ht="40.5" x14ac:dyDescent="0.35">
      <c r="A128" s="149"/>
      <c r="B128" s="49" t="s">
        <v>10</v>
      </c>
      <c r="C128" s="119"/>
      <c r="D128" s="50"/>
      <c r="E128" s="50"/>
      <c r="F128" s="51"/>
      <c r="G128" s="119"/>
      <c r="H128" s="9">
        <f>SUM(H129:H132)</f>
        <v>445008.30999999994</v>
      </c>
      <c r="I128" s="9">
        <f>I129</f>
        <v>106167</v>
      </c>
      <c r="J128" s="9">
        <f t="shared" ref="J128:L128" si="18">J129</f>
        <v>78561.87</v>
      </c>
      <c r="K128" s="9">
        <f t="shared" si="18"/>
        <v>126438.14</v>
      </c>
      <c r="L128" s="9">
        <f t="shared" si="18"/>
        <v>133841.29999999999</v>
      </c>
      <c r="M128" s="9">
        <f>SUM(M129:M132)</f>
        <v>445008.3</v>
      </c>
      <c r="N128" s="9">
        <f>SUM(N129:N132)</f>
        <v>445008.3</v>
      </c>
      <c r="O128" s="136"/>
      <c r="P128" s="149"/>
    </row>
    <row r="129" spans="1:16" x14ac:dyDescent="0.35">
      <c r="A129" s="149"/>
      <c r="B129" s="49" t="s">
        <v>32</v>
      </c>
      <c r="C129" s="119"/>
      <c r="D129" s="50"/>
      <c r="E129" s="50"/>
      <c r="F129" s="51"/>
      <c r="G129" s="119"/>
      <c r="H129" s="9">
        <f>H136+H143</f>
        <v>445008.30999999994</v>
      </c>
      <c r="I129" s="9">
        <f t="shared" ref="I129:L129" si="19">I136+I143</f>
        <v>106167</v>
      </c>
      <c r="J129" s="9">
        <f t="shared" si="19"/>
        <v>78561.87</v>
      </c>
      <c r="K129" s="9">
        <f t="shared" si="19"/>
        <v>126438.14</v>
      </c>
      <c r="L129" s="9">
        <f t="shared" si="19"/>
        <v>133841.29999999999</v>
      </c>
      <c r="M129" s="9">
        <v>445008.3</v>
      </c>
      <c r="N129" s="9">
        <v>445008.3</v>
      </c>
      <c r="O129" s="136"/>
      <c r="P129" s="149"/>
    </row>
    <row r="130" spans="1:16" ht="40.5" x14ac:dyDescent="0.35">
      <c r="A130" s="149"/>
      <c r="B130" s="49" t="s">
        <v>18</v>
      </c>
      <c r="C130" s="119"/>
      <c r="D130" s="50"/>
      <c r="E130" s="50"/>
      <c r="F130" s="51"/>
      <c r="G130" s="119"/>
      <c r="H130" s="9"/>
      <c r="I130" s="9"/>
      <c r="J130" s="9"/>
      <c r="K130" s="9"/>
      <c r="L130" s="9"/>
      <c r="M130" s="9"/>
      <c r="N130" s="9"/>
      <c r="O130" s="136"/>
      <c r="P130" s="149"/>
    </row>
    <row r="131" spans="1:16" x14ac:dyDescent="0.35">
      <c r="A131" s="149"/>
      <c r="B131" s="49" t="s">
        <v>19</v>
      </c>
      <c r="C131" s="119"/>
      <c r="D131" s="50"/>
      <c r="E131" s="50"/>
      <c r="F131" s="51"/>
      <c r="G131" s="119"/>
      <c r="H131" s="10"/>
      <c r="I131" s="10"/>
      <c r="J131" s="10"/>
      <c r="K131" s="10"/>
      <c r="L131" s="10"/>
      <c r="M131" s="10"/>
      <c r="N131" s="10"/>
      <c r="O131" s="136"/>
      <c r="P131" s="149"/>
    </row>
    <row r="132" spans="1:16" ht="40.5" x14ac:dyDescent="0.35">
      <c r="A132" s="149"/>
      <c r="B132" s="49" t="s">
        <v>20</v>
      </c>
      <c r="C132" s="119"/>
      <c r="D132" s="50"/>
      <c r="E132" s="50"/>
      <c r="F132" s="51"/>
      <c r="G132" s="119"/>
      <c r="H132" s="9"/>
      <c r="I132" s="9"/>
      <c r="J132" s="9"/>
      <c r="K132" s="9"/>
      <c r="L132" s="9"/>
      <c r="M132" s="9"/>
      <c r="N132" s="9"/>
      <c r="O132" s="136"/>
      <c r="P132" s="149"/>
    </row>
    <row r="133" spans="1:16" ht="40.5" x14ac:dyDescent="0.35">
      <c r="A133" s="149" t="s">
        <v>260</v>
      </c>
      <c r="B133" s="49" t="s">
        <v>50</v>
      </c>
      <c r="C133" s="119"/>
      <c r="D133" s="50"/>
      <c r="E133" s="50"/>
      <c r="F133" s="51"/>
      <c r="G133" s="119"/>
      <c r="H133" s="11" t="s">
        <v>48</v>
      </c>
      <c r="I133" s="11" t="s">
        <v>48</v>
      </c>
      <c r="J133" s="11" t="s">
        <v>48</v>
      </c>
      <c r="K133" s="11" t="s">
        <v>48</v>
      </c>
      <c r="L133" s="11" t="s">
        <v>48</v>
      </c>
      <c r="M133" s="11" t="s">
        <v>48</v>
      </c>
      <c r="N133" s="11" t="s">
        <v>48</v>
      </c>
      <c r="O133" s="136" t="s">
        <v>41</v>
      </c>
      <c r="P133" s="149" t="s">
        <v>51</v>
      </c>
    </row>
    <row r="134" spans="1:16" ht="40.5" x14ac:dyDescent="0.35">
      <c r="A134" s="149"/>
      <c r="B134" s="49" t="s">
        <v>35</v>
      </c>
      <c r="C134" s="119"/>
      <c r="D134" s="50"/>
      <c r="E134" s="50"/>
      <c r="F134" s="51"/>
      <c r="G134" s="119"/>
      <c r="H134" s="9"/>
      <c r="I134" s="9" t="s">
        <v>27</v>
      </c>
      <c r="J134" s="9" t="s">
        <v>27</v>
      </c>
      <c r="K134" s="9" t="s">
        <v>27</v>
      </c>
      <c r="L134" s="9" t="s">
        <v>27</v>
      </c>
      <c r="M134" s="9"/>
      <c r="N134" s="9"/>
      <c r="O134" s="136"/>
      <c r="P134" s="149"/>
    </row>
    <row r="135" spans="1:16" ht="40.5" x14ac:dyDescent="0.35">
      <c r="A135" s="149"/>
      <c r="B135" s="49" t="s">
        <v>10</v>
      </c>
      <c r="C135" s="119"/>
      <c r="D135" s="50"/>
      <c r="E135" s="50"/>
      <c r="F135" s="51"/>
      <c r="G135" s="119"/>
      <c r="H135" s="9">
        <f>H136+H137</f>
        <v>256349.87</v>
      </c>
      <c r="I135" s="9">
        <f t="shared" ref="I135:L135" si="20">I136+I137</f>
        <v>56167</v>
      </c>
      <c r="J135" s="9">
        <f t="shared" si="20"/>
        <v>37311.67</v>
      </c>
      <c r="K135" s="9">
        <f t="shared" si="20"/>
        <v>75688.3</v>
      </c>
      <c r="L135" s="9">
        <f t="shared" si="20"/>
        <v>87182.9</v>
      </c>
      <c r="M135" s="9">
        <f>M136+M137</f>
        <v>256349.9</v>
      </c>
      <c r="N135" s="9">
        <f>N136+N137</f>
        <v>256349.9</v>
      </c>
      <c r="O135" s="136"/>
      <c r="P135" s="149"/>
    </row>
    <row r="136" spans="1:16" x14ac:dyDescent="0.35">
      <c r="A136" s="149"/>
      <c r="B136" s="49" t="s">
        <v>32</v>
      </c>
      <c r="C136" s="119">
        <v>126</v>
      </c>
      <c r="D136" s="50" t="s">
        <v>477</v>
      </c>
      <c r="E136" s="50" t="s">
        <v>477</v>
      </c>
      <c r="F136" s="50" t="s">
        <v>349</v>
      </c>
      <c r="G136" s="119">
        <v>200</v>
      </c>
      <c r="H136" s="9">
        <f>SUM(I136:L136)</f>
        <v>256349.87</v>
      </c>
      <c r="I136" s="9">
        <v>56167</v>
      </c>
      <c r="J136" s="9">
        <v>37311.67</v>
      </c>
      <c r="K136" s="9">
        <v>75688.3</v>
      </c>
      <c r="L136" s="9">
        <v>87182.9</v>
      </c>
      <c r="M136" s="9">
        <v>256349.9</v>
      </c>
      <c r="N136" s="9">
        <v>256349.9</v>
      </c>
      <c r="O136" s="136"/>
      <c r="P136" s="149"/>
    </row>
    <row r="137" spans="1:16" ht="40.5" x14ac:dyDescent="0.35">
      <c r="A137" s="149"/>
      <c r="B137" s="49" t="s">
        <v>18</v>
      </c>
      <c r="C137" s="119"/>
      <c r="D137" s="50"/>
      <c r="E137" s="50"/>
      <c r="F137" s="51"/>
      <c r="G137" s="119"/>
      <c r="H137" s="9"/>
      <c r="I137" s="9"/>
      <c r="J137" s="9"/>
      <c r="K137" s="9"/>
      <c r="L137" s="9"/>
      <c r="M137" s="9"/>
      <c r="N137" s="9"/>
      <c r="O137" s="136"/>
      <c r="P137" s="149"/>
    </row>
    <row r="138" spans="1:16" x14ac:dyDescent="0.35">
      <c r="A138" s="149"/>
      <c r="B138" s="49" t="s">
        <v>19</v>
      </c>
      <c r="C138" s="119"/>
      <c r="D138" s="50"/>
      <c r="E138" s="50"/>
      <c r="F138" s="51"/>
      <c r="G138" s="119"/>
      <c r="H138" s="9"/>
      <c r="I138" s="9"/>
      <c r="J138" s="9"/>
      <c r="K138" s="9"/>
      <c r="L138" s="9"/>
      <c r="M138" s="9"/>
      <c r="N138" s="9"/>
      <c r="O138" s="136"/>
      <c r="P138" s="149"/>
    </row>
    <row r="139" spans="1:16" ht="40.5" x14ac:dyDescent="0.35">
      <c r="A139" s="149"/>
      <c r="B139" s="49" t="s">
        <v>20</v>
      </c>
      <c r="C139" s="119"/>
      <c r="D139" s="50"/>
      <c r="E139" s="50"/>
      <c r="F139" s="51"/>
      <c r="G139" s="119"/>
      <c r="H139" s="9"/>
      <c r="I139" s="9"/>
      <c r="J139" s="9"/>
      <c r="K139" s="9"/>
      <c r="L139" s="9"/>
      <c r="M139" s="9"/>
      <c r="N139" s="9"/>
      <c r="O139" s="136"/>
      <c r="P139" s="149"/>
    </row>
    <row r="140" spans="1:16" ht="40.5" x14ac:dyDescent="0.35">
      <c r="A140" s="149" t="s">
        <v>262</v>
      </c>
      <c r="B140" s="49" t="s">
        <v>50</v>
      </c>
      <c r="C140" s="119"/>
      <c r="D140" s="50"/>
      <c r="E140" s="50"/>
      <c r="F140" s="51"/>
      <c r="G140" s="119"/>
      <c r="H140" s="11" t="s">
        <v>48</v>
      </c>
      <c r="I140" s="11" t="s">
        <v>48</v>
      </c>
      <c r="J140" s="11" t="s">
        <v>48</v>
      </c>
      <c r="K140" s="11" t="s">
        <v>48</v>
      </c>
      <c r="L140" s="11" t="s">
        <v>48</v>
      </c>
      <c r="M140" s="11" t="s">
        <v>48</v>
      </c>
      <c r="N140" s="11" t="s">
        <v>48</v>
      </c>
      <c r="O140" s="136" t="s">
        <v>41</v>
      </c>
      <c r="P140" s="149" t="s">
        <v>51</v>
      </c>
    </row>
    <row r="141" spans="1:16" ht="40.5" x14ac:dyDescent="0.35">
      <c r="A141" s="149"/>
      <c r="B141" s="49" t="s">
        <v>35</v>
      </c>
      <c r="C141" s="119"/>
      <c r="D141" s="50"/>
      <c r="E141" s="50"/>
      <c r="F141" s="51"/>
      <c r="G141" s="119"/>
      <c r="H141" s="9"/>
      <c r="I141" s="9" t="s">
        <v>27</v>
      </c>
      <c r="J141" s="9" t="s">
        <v>27</v>
      </c>
      <c r="K141" s="9" t="s">
        <v>27</v>
      </c>
      <c r="L141" s="9" t="s">
        <v>27</v>
      </c>
      <c r="M141" s="9"/>
      <c r="N141" s="9"/>
      <c r="O141" s="136"/>
      <c r="P141" s="149"/>
    </row>
    <row r="142" spans="1:16" ht="40.5" x14ac:dyDescent="0.35">
      <c r="A142" s="149"/>
      <c r="B142" s="49" t="s">
        <v>10</v>
      </c>
      <c r="C142" s="119"/>
      <c r="D142" s="50"/>
      <c r="E142" s="50"/>
      <c r="F142" s="51"/>
      <c r="G142" s="119"/>
      <c r="H142" s="9">
        <f>H143+H144</f>
        <v>188658.43999999997</v>
      </c>
      <c r="I142" s="9">
        <f t="shared" ref="I142:L142" si="21">I143+I144</f>
        <v>50000</v>
      </c>
      <c r="J142" s="9">
        <f t="shared" si="21"/>
        <v>41250.199999999997</v>
      </c>
      <c r="K142" s="9">
        <f t="shared" si="21"/>
        <v>50749.84</v>
      </c>
      <c r="L142" s="9">
        <f t="shared" si="21"/>
        <v>46658.400000000001</v>
      </c>
      <c r="M142" s="9">
        <f>M143+M144</f>
        <v>188658.4</v>
      </c>
      <c r="N142" s="9">
        <f>N143+N144</f>
        <v>188658.4</v>
      </c>
      <c r="O142" s="136"/>
      <c r="P142" s="149"/>
    </row>
    <row r="143" spans="1:16" x14ac:dyDescent="0.35">
      <c r="A143" s="149"/>
      <c r="B143" s="49" t="s">
        <v>32</v>
      </c>
      <c r="C143" s="119">
        <v>126</v>
      </c>
      <c r="D143" s="50" t="s">
        <v>477</v>
      </c>
      <c r="E143" s="50" t="s">
        <v>477</v>
      </c>
      <c r="F143" s="50" t="s">
        <v>350</v>
      </c>
      <c r="G143" s="119">
        <v>200</v>
      </c>
      <c r="H143" s="9">
        <f>SUM(I143:L143)</f>
        <v>188658.43999999997</v>
      </c>
      <c r="I143" s="9">
        <v>50000</v>
      </c>
      <c r="J143" s="9">
        <v>41250.199999999997</v>
      </c>
      <c r="K143" s="9">
        <v>50749.84</v>
      </c>
      <c r="L143" s="9">
        <v>46658.400000000001</v>
      </c>
      <c r="M143" s="9">
        <v>188658.4</v>
      </c>
      <c r="N143" s="9">
        <v>188658.4</v>
      </c>
      <c r="O143" s="136"/>
      <c r="P143" s="149"/>
    </row>
    <row r="144" spans="1:16" ht="40.5" x14ac:dyDescent="0.35">
      <c r="A144" s="149"/>
      <c r="B144" s="49" t="s">
        <v>18</v>
      </c>
      <c r="C144" s="119"/>
      <c r="D144" s="50"/>
      <c r="E144" s="50"/>
      <c r="F144" s="51"/>
      <c r="G144" s="119"/>
      <c r="H144" s="9"/>
      <c r="I144" s="9"/>
      <c r="J144" s="9"/>
      <c r="K144" s="9"/>
      <c r="L144" s="9"/>
      <c r="M144" s="9"/>
      <c r="N144" s="9"/>
      <c r="O144" s="136"/>
      <c r="P144" s="149"/>
    </row>
    <row r="145" spans="1:16" x14ac:dyDescent="0.35">
      <c r="A145" s="149"/>
      <c r="B145" s="49" t="s">
        <v>19</v>
      </c>
      <c r="C145" s="119"/>
      <c r="D145" s="50"/>
      <c r="E145" s="50"/>
      <c r="F145" s="51"/>
      <c r="G145" s="119"/>
      <c r="H145" s="9"/>
      <c r="I145" s="9"/>
      <c r="J145" s="9"/>
      <c r="K145" s="9"/>
      <c r="L145" s="9"/>
      <c r="M145" s="9"/>
      <c r="N145" s="9"/>
      <c r="O145" s="136"/>
      <c r="P145" s="149"/>
    </row>
    <row r="146" spans="1:16" ht="40.5" x14ac:dyDescent="0.35">
      <c r="A146" s="149"/>
      <c r="B146" s="49" t="s">
        <v>20</v>
      </c>
      <c r="C146" s="119"/>
      <c r="D146" s="50"/>
      <c r="E146" s="50"/>
      <c r="F146" s="51"/>
      <c r="G146" s="119"/>
      <c r="H146" s="9"/>
      <c r="I146" s="9"/>
      <c r="J146" s="9"/>
      <c r="K146" s="9"/>
      <c r="L146" s="9"/>
      <c r="M146" s="9"/>
      <c r="N146" s="9"/>
      <c r="O146" s="136"/>
      <c r="P146" s="149"/>
    </row>
    <row r="147" spans="1:16" x14ac:dyDescent="0.35">
      <c r="A147" s="149" t="s">
        <v>553</v>
      </c>
      <c r="B147" s="49" t="s">
        <v>8</v>
      </c>
      <c r="C147" s="119"/>
      <c r="D147" s="50"/>
      <c r="E147" s="50"/>
      <c r="F147" s="51"/>
      <c r="G147" s="119"/>
      <c r="H147" s="11" t="s">
        <v>48</v>
      </c>
      <c r="I147" s="11" t="s">
        <v>48</v>
      </c>
      <c r="J147" s="11" t="s">
        <v>48</v>
      </c>
      <c r="K147" s="11" t="s">
        <v>48</v>
      </c>
      <c r="L147" s="11" t="s">
        <v>48</v>
      </c>
      <c r="M147" s="11" t="s">
        <v>48</v>
      </c>
      <c r="N147" s="11" t="s">
        <v>48</v>
      </c>
      <c r="O147" s="136" t="s">
        <v>41</v>
      </c>
      <c r="P147" s="149" t="s">
        <v>580</v>
      </c>
    </row>
    <row r="148" spans="1:16" ht="40.5" x14ac:dyDescent="0.35">
      <c r="A148" s="149"/>
      <c r="B148" s="49" t="s">
        <v>35</v>
      </c>
      <c r="C148" s="119"/>
      <c r="D148" s="50"/>
      <c r="E148" s="50"/>
      <c r="F148" s="51"/>
      <c r="G148" s="119"/>
      <c r="H148" s="9"/>
      <c r="I148" s="9" t="s">
        <v>27</v>
      </c>
      <c r="J148" s="9" t="s">
        <v>27</v>
      </c>
      <c r="K148" s="9" t="s">
        <v>27</v>
      </c>
      <c r="L148" s="9" t="s">
        <v>27</v>
      </c>
      <c r="M148" s="9"/>
      <c r="N148" s="9"/>
      <c r="O148" s="136"/>
      <c r="P148" s="149"/>
    </row>
    <row r="149" spans="1:16" ht="40.5" x14ac:dyDescent="0.35">
      <c r="A149" s="149"/>
      <c r="B149" s="49" t="s">
        <v>10</v>
      </c>
      <c r="C149" s="119"/>
      <c r="D149" s="50"/>
      <c r="E149" s="50"/>
      <c r="F149" s="51"/>
      <c r="G149" s="119"/>
      <c r="H149" s="9">
        <f>H151</f>
        <v>4713.5</v>
      </c>
      <c r="I149" s="9">
        <f t="shared" ref="I149:L149" si="22">I151</f>
        <v>0</v>
      </c>
      <c r="J149" s="9">
        <f t="shared" si="22"/>
        <v>4712.3999999999996</v>
      </c>
      <c r="K149" s="9">
        <f t="shared" si="22"/>
        <v>0</v>
      </c>
      <c r="L149" s="9">
        <f t="shared" si="22"/>
        <v>1.1000000000000001</v>
      </c>
      <c r="M149" s="9">
        <f>M151</f>
        <v>54106.5</v>
      </c>
      <c r="N149" s="9">
        <f>N151</f>
        <v>14698.8</v>
      </c>
      <c r="O149" s="136"/>
      <c r="P149" s="149"/>
    </row>
    <row r="150" spans="1:16" x14ac:dyDescent="0.35">
      <c r="A150" s="149"/>
      <c r="B150" s="49" t="s">
        <v>32</v>
      </c>
      <c r="C150" s="119"/>
      <c r="D150" s="50"/>
      <c r="E150" s="50"/>
      <c r="F150" s="50"/>
      <c r="G150" s="119"/>
      <c r="H150" s="9"/>
      <c r="I150" s="9"/>
      <c r="J150" s="9"/>
      <c r="K150" s="9"/>
      <c r="L150" s="9"/>
      <c r="M150" s="9"/>
      <c r="N150" s="9"/>
      <c r="O150" s="136"/>
      <c r="P150" s="149"/>
    </row>
    <row r="151" spans="1:16" ht="40.5" x14ac:dyDescent="0.35">
      <c r="A151" s="149"/>
      <c r="B151" s="49" t="s">
        <v>18</v>
      </c>
      <c r="C151" s="119">
        <v>126</v>
      </c>
      <c r="D151" s="50" t="s">
        <v>477</v>
      </c>
      <c r="E151" s="50" t="s">
        <v>477</v>
      </c>
      <c r="F151" s="50" t="s">
        <v>447</v>
      </c>
      <c r="G151" s="119"/>
      <c r="H151" s="9">
        <f>H158+H165</f>
        <v>4713.5</v>
      </c>
      <c r="I151" s="9">
        <f t="shared" ref="I151:L151" si="23">I158+I165</f>
        <v>0</v>
      </c>
      <c r="J151" s="9">
        <f t="shared" si="23"/>
        <v>4712.3999999999996</v>
      </c>
      <c r="K151" s="9">
        <f t="shared" si="23"/>
        <v>0</v>
      </c>
      <c r="L151" s="9">
        <f t="shared" si="23"/>
        <v>1.1000000000000001</v>
      </c>
      <c r="M151" s="9">
        <f t="shared" ref="M151:N151" si="24">M158+M165</f>
        <v>54106.5</v>
      </c>
      <c r="N151" s="9">
        <f t="shared" si="24"/>
        <v>14698.8</v>
      </c>
      <c r="O151" s="136"/>
      <c r="P151" s="149"/>
    </row>
    <row r="152" spans="1:16" x14ac:dyDescent="0.35">
      <c r="A152" s="149"/>
      <c r="B152" s="49" t="s">
        <v>19</v>
      </c>
      <c r="C152" s="119"/>
      <c r="D152" s="50"/>
      <c r="E152" s="50"/>
      <c r="F152" s="51"/>
      <c r="G152" s="119"/>
      <c r="H152" s="9"/>
      <c r="I152" s="9"/>
      <c r="J152" s="9"/>
      <c r="K152" s="9"/>
      <c r="L152" s="9"/>
      <c r="M152" s="9"/>
      <c r="N152" s="9"/>
      <c r="O152" s="136"/>
      <c r="P152" s="149"/>
    </row>
    <row r="153" spans="1:16" ht="40.5" x14ac:dyDescent="0.35">
      <c r="A153" s="149"/>
      <c r="B153" s="49" t="s">
        <v>20</v>
      </c>
      <c r="C153" s="119"/>
      <c r="D153" s="50"/>
      <c r="E153" s="50"/>
      <c r="F153" s="51"/>
      <c r="G153" s="119"/>
      <c r="H153" s="9"/>
      <c r="I153" s="9"/>
      <c r="J153" s="9"/>
      <c r="K153" s="9"/>
      <c r="L153" s="9"/>
      <c r="M153" s="9"/>
      <c r="N153" s="9"/>
      <c r="O153" s="136"/>
      <c r="P153" s="149"/>
    </row>
    <row r="154" spans="1:16" ht="40.5" x14ac:dyDescent="0.35">
      <c r="A154" s="149" t="s">
        <v>449</v>
      </c>
      <c r="B154" s="49" t="s">
        <v>50</v>
      </c>
      <c r="C154" s="119"/>
      <c r="D154" s="50"/>
      <c r="E154" s="50"/>
      <c r="F154" s="51"/>
      <c r="G154" s="119"/>
      <c r="H154" s="11" t="s">
        <v>48</v>
      </c>
      <c r="I154" s="11" t="s">
        <v>48</v>
      </c>
      <c r="J154" s="11" t="s">
        <v>48</v>
      </c>
      <c r="K154" s="11" t="s">
        <v>48</v>
      </c>
      <c r="L154" s="11" t="s">
        <v>48</v>
      </c>
      <c r="M154" s="11" t="s">
        <v>48</v>
      </c>
      <c r="N154" s="11" t="s">
        <v>48</v>
      </c>
      <c r="O154" s="136" t="s">
        <v>41</v>
      </c>
      <c r="P154" s="149" t="s">
        <v>450</v>
      </c>
    </row>
    <row r="155" spans="1:16" ht="40.5" x14ac:dyDescent="0.35">
      <c r="A155" s="149"/>
      <c r="B155" s="49" t="s">
        <v>35</v>
      </c>
      <c r="C155" s="119"/>
      <c r="D155" s="50"/>
      <c r="E155" s="50"/>
      <c r="F155" s="51"/>
      <c r="G155" s="119"/>
      <c r="H155" s="9"/>
      <c r="I155" s="9" t="s">
        <v>27</v>
      </c>
      <c r="J155" s="9" t="s">
        <v>27</v>
      </c>
      <c r="K155" s="9" t="s">
        <v>27</v>
      </c>
      <c r="L155" s="9" t="s">
        <v>27</v>
      </c>
      <c r="M155" s="9"/>
      <c r="N155" s="9"/>
      <c r="O155" s="136"/>
      <c r="P155" s="149"/>
    </row>
    <row r="156" spans="1:16" ht="40.5" x14ac:dyDescent="0.35">
      <c r="A156" s="149"/>
      <c r="B156" s="49" t="s">
        <v>10</v>
      </c>
      <c r="C156" s="119"/>
      <c r="D156" s="50"/>
      <c r="E156" s="50"/>
      <c r="F156" s="51"/>
      <c r="G156" s="119"/>
      <c r="H156" s="9">
        <f>H158</f>
        <v>4713.5</v>
      </c>
      <c r="I156" s="9">
        <f>I158</f>
        <v>0</v>
      </c>
      <c r="J156" s="9">
        <v>1000</v>
      </c>
      <c r="K156" s="9">
        <f t="shared" ref="K156" si="25">K158</f>
        <v>0</v>
      </c>
      <c r="L156" s="9">
        <f>L158</f>
        <v>1.1000000000000001</v>
      </c>
      <c r="M156" s="9">
        <f>M158</f>
        <v>472</v>
      </c>
      <c r="N156" s="9">
        <f>N158</f>
        <v>471.5</v>
      </c>
      <c r="O156" s="136"/>
      <c r="P156" s="149"/>
    </row>
    <row r="157" spans="1:16" x14ac:dyDescent="0.35">
      <c r="A157" s="149"/>
      <c r="B157" s="49" t="s">
        <v>32</v>
      </c>
      <c r="C157" s="119"/>
      <c r="D157" s="50"/>
      <c r="E157" s="50"/>
      <c r="F157" s="50"/>
      <c r="G157" s="119"/>
      <c r="H157" s="9"/>
      <c r="I157" s="9"/>
      <c r="J157" s="9"/>
      <c r="K157" s="9"/>
      <c r="L157" s="9"/>
      <c r="M157" s="9"/>
      <c r="N157" s="9"/>
      <c r="O157" s="136"/>
      <c r="P157" s="149"/>
    </row>
    <row r="158" spans="1:16" ht="40.5" x14ac:dyDescent="0.35">
      <c r="A158" s="149"/>
      <c r="B158" s="49" t="s">
        <v>18</v>
      </c>
      <c r="C158" s="119">
        <v>126</v>
      </c>
      <c r="D158" s="50" t="s">
        <v>477</v>
      </c>
      <c r="E158" s="50" t="s">
        <v>477</v>
      </c>
      <c r="F158" s="50" t="s">
        <v>406</v>
      </c>
      <c r="G158" s="119">
        <v>200</v>
      </c>
      <c r="H158" s="9">
        <f>SUM(I158:L158)</f>
        <v>4713.5</v>
      </c>
      <c r="I158" s="9">
        <v>0</v>
      </c>
      <c r="J158" s="9">
        <v>4712.3999999999996</v>
      </c>
      <c r="K158" s="9">
        <v>0</v>
      </c>
      <c r="L158" s="9">
        <v>1.1000000000000001</v>
      </c>
      <c r="M158" s="9">
        <v>472</v>
      </c>
      <c r="N158" s="9">
        <v>471.5</v>
      </c>
      <c r="O158" s="136"/>
      <c r="P158" s="149"/>
    </row>
    <row r="159" spans="1:16" x14ac:dyDescent="0.35">
      <c r="A159" s="149"/>
      <c r="B159" s="49" t="s">
        <v>19</v>
      </c>
      <c r="C159" s="119"/>
      <c r="D159" s="50"/>
      <c r="E159" s="50"/>
      <c r="F159" s="51"/>
      <c r="G159" s="119"/>
      <c r="H159" s="9"/>
      <c r="I159" s="9"/>
      <c r="J159" s="9"/>
      <c r="K159" s="9"/>
      <c r="L159" s="9"/>
      <c r="M159" s="9"/>
      <c r="N159" s="9"/>
      <c r="O159" s="136"/>
      <c r="P159" s="149"/>
    </row>
    <row r="160" spans="1:16" ht="40.5" x14ac:dyDescent="0.35">
      <c r="A160" s="149"/>
      <c r="B160" s="49" t="s">
        <v>20</v>
      </c>
      <c r="C160" s="119"/>
      <c r="D160" s="50"/>
      <c r="E160" s="50"/>
      <c r="F160" s="51"/>
      <c r="G160" s="119"/>
      <c r="H160" s="9"/>
      <c r="I160" s="9"/>
      <c r="J160" s="9"/>
      <c r="K160" s="9"/>
      <c r="L160" s="9"/>
      <c r="M160" s="9"/>
      <c r="N160" s="9"/>
      <c r="O160" s="136"/>
      <c r="P160" s="149"/>
    </row>
    <row r="161" spans="1:16" x14ac:dyDescent="0.35">
      <c r="A161" s="149" t="s">
        <v>550</v>
      </c>
      <c r="B161" s="49" t="s">
        <v>8</v>
      </c>
      <c r="C161" s="119"/>
      <c r="D161" s="50"/>
      <c r="E161" s="50"/>
      <c r="F161" s="51"/>
      <c r="G161" s="119"/>
      <c r="H161" s="11"/>
      <c r="I161" s="11"/>
      <c r="J161" s="11"/>
      <c r="K161" s="11"/>
      <c r="L161" s="11"/>
      <c r="M161" s="11" t="s">
        <v>48</v>
      </c>
      <c r="N161" s="11" t="s">
        <v>48</v>
      </c>
      <c r="O161" s="136" t="s">
        <v>41</v>
      </c>
      <c r="P161" s="149" t="s">
        <v>578</v>
      </c>
    </row>
    <row r="162" spans="1:16" ht="40.5" x14ac:dyDescent="0.35">
      <c r="A162" s="149"/>
      <c r="B162" s="49" t="s">
        <v>35</v>
      </c>
      <c r="C162" s="119"/>
      <c r="D162" s="50"/>
      <c r="E162" s="50"/>
      <c r="F162" s="51"/>
      <c r="G162" s="119"/>
      <c r="H162" s="9"/>
      <c r="I162" s="9" t="s">
        <v>27</v>
      </c>
      <c r="J162" s="9" t="s">
        <v>27</v>
      </c>
      <c r="K162" s="9" t="s">
        <v>27</v>
      </c>
      <c r="L162" s="9" t="s">
        <v>27</v>
      </c>
      <c r="M162" s="9"/>
      <c r="N162" s="9"/>
      <c r="O162" s="136"/>
      <c r="P162" s="149"/>
    </row>
    <row r="163" spans="1:16" ht="40.5" x14ac:dyDescent="0.35">
      <c r="A163" s="149"/>
      <c r="B163" s="49" t="s">
        <v>10</v>
      </c>
      <c r="C163" s="119"/>
      <c r="D163" s="50"/>
      <c r="E163" s="50"/>
      <c r="F163" s="51"/>
      <c r="G163" s="119"/>
      <c r="H163" s="9">
        <f>H165</f>
        <v>0</v>
      </c>
      <c r="I163" s="9">
        <f t="shared" ref="I163:L163" si="26">I165</f>
        <v>0</v>
      </c>
      <c r="J163" s="9">
        <f t="shared" si="26"/>
        <v>0</v>
      </c>
      <c r="K163" s="9">
        <f t="shared" si="26"/>
        <v>0</v>
      </c>
      <c r="L163" s="9">
        <f t="shared" si="26"/>
        <v>0</v>
      </c>
      <c r="M163" s="9">
        <f>M165</f>
        <v>53634.5</v>
      </c>
      <c r="N163" s="9">
        <f>N165</f>
        <v>14227.3</v>
      </c>
      <c r="O163" s="136"/>
      <c r="P163" s="149"/>
    </row>
    <row r="164" spans="1:16" x14ac:dyDescent="0.35">
      <c r="A164" s="149"/>
      <c r="B164" s="49" t="s">
        <v>32</v>
      </c>
      <c r="C164" s="119"/>
      <c r="D164" s="50"/>
      <c r="E164" s="50"/>
      <c r="F164" s="50"/>
      <c r="G164" s="119"/>
      <c r="H164" s="9"/>
      <c r="I164" s="9"/>
      <c r="J164" s="9"/>
      <c r="K164" s="9"/>
      <c r="L164" s="9"/>
      <c r="M164" s="9"/>
      <c r="N164" s="9"/>
      <c r="O164" s="136"/>
      <c r="P164" s="149"/>
    </row>
    <row r="165" spans="1:16" ht="40.5" x14ac:dyDescent="0.35">
      <c r="A165" s="149"/>
      <c r="B165" s="49" t="s">
        <v>18</v>
      </c>
      <c r="C165" s="119">
        <v>126</v>
      </c>
      <c r="D165" s="50" t="s">
        <v>477</v>
      </c>
      <c r="E165" s="50" t="s">
        <v>477</v>
      </c>
      <c r="F165" s="50" t="s">
        <v>407</v>
      </c>
      <c r="G165" s="119">
        <v>200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53634.5</v>
      </c>
      <c r="N165" s="9">
        <v>14227.3</v>
      </c>
      <c r="O165" s="136"/>
      <c r="P165" s="149"/>
    </row>
    <row r="166" spans="1:16" x14ac:dyDescent="0.35">
      <c r="A166" s="149"/>
      <c r="B166" s="49" t="s">
        <v>19</v>
      </c>
      <c r="C166" s="119"/>
      <c r="D166" s="50"/>
      <c r="E166" s="50"/>
      <c r="F166" s="51"/>
      <c r="G166" s="119"/>
      <c r="H166" s="9"/>
      <c r="I166" s="9"/>
      <c r="J166" s="9"/>
      <c r="K166" s="9"/>
      <c r="L166" s="9"/>
      <c r="M166" s="9"/>
      <c r="N166" s="9"/>
      <c r="O166" s="136"/>
      <c r="P166" s="149"/>
    </row>
    <row r="167" spans="1:16" ht="40.5" x14ac:dyDescent="0.35">
      <c r="A167" s="149"/>
      <c r="B167" s="49" t="s">
        <v>20</v>
      </c>
      <c r="C167" s="119"/>
      <c r="D167" s="50"/>
      <c r="E167" s="50"/>
      <c r="F167" s="51"/>
      <c r="G167" s="119"/>
      <c r="H167" s="9"/>
      <c r="I167" s="9"/>
      <c r="J167" s="9"/>
      <c r="K167" s="9"/>
      <c r="L167" s="9"/>
      <c r="M167" s="9"/>
      <c r="N167" s="9"/>
      <c r="O167" s="136"/>
      <c r="P167" s="149"/>
    </row>
    <row r="168" spans="1:16" x14ac:dyDescent="0.35">
      <c r="A168" s="132" t="s">
        <v>52</v>
      </c>
      <c r="B168" s="49" t="s">
        <v>309</v>
      </c>
      <c r="C168" s="119"/>
      <c r="D168" s="50"/>
      <c r="E168" s="50"/>
      <c r="F168" s="51"/>
      <c r="G168" s="119"/>
      <c r="H168" s="9">
        <f>H169+H171</f>
        <v>449721.80999999994</v>
      </c>
      <c r="I168" s="9">
        <f t="shared" ref="I168:L168" si="27">I169+I171</f>
        <v>106167</v>
      </c>
      <c r="J168" s="9">
        <f t="shared" si="27"/>
        <v>83274.26999999999</v>
      </c>
      <c r="K168" s="9">
        <f t="shared" si="27"/>
        <v>126438.14</v>
      </c>
      <c r="L168" s="9">
        <f t="shared" si="27"/>
        <v>133842.4</v>
      </c>
      <c r="M168" s="9">
        <f>M169+M171</f>
        <v>499114.8</v>
      </c>
      <c r="N168" s="9">
        <f>N169+N171</f>
        <v>459707.1</v>
      </c>
      <c r="O168" s="137"/>
      <c r="P168" s="137" t="s">
        <v>27</v>
      </c>
    </row>
    <row r="169" spans="1:16" ht="40.5" x14ac:dyDescent="0.35">
      <c r="A169" s="133"/>
      <c r="B169" s="49" t="s">
        <v>200</v>
      </c>
      <c r="C169" s="119"/>
      <c r="D169" s="50"/>
      <c r="E169" s="50"/>
      <c r="F169" s="50"/>
      <c r="G169" s="119"/>
      <c r="H169" s="9">
        <f>H129</f>
        <v>445008.30999999994</v>
      </c>
      <c r="I169" s="9">
        <f t="shared" ref="I169:L169" si="28">I129</f>
        <v>106167</v>
      </c>
      <c r="J169" s="9">
        <f t="shared" si="28"/>
        <v>78561.87</v>
      </c>
      <c r="K169" s="9">
        <f t="shared" si="28"/>
        <v>126438.14</v>
      </c>
      <c r="L169" s="9">
        <f t="shared" si="28"/>
        <v>133841.29999999999</v>
      </c>
      <c r="M169" s="9">
        <f>M129</f>
        <v>445008.3</v>
      </c>
      <c r="N169" s="9">
        <f>N129</f>
        <v>445008.3</v>
      </c>
      <c r="O169" s="138"/>
      <c r="P169" s="138"/>
    </row>
    <row r="170" spans="1:16" x14ac:dyDescent="0.35">
      <c r="A170" s="133"/>
      <c r="B170" s="49" t="s">
        <v>29</v>
      </c>
      <c r="C170" s="119">
        <v>126</v>
      </c>
      <c r="D170" s="50"/>
      <c r="E170" s="50"/>
      <c r="F170" s="50"/>
      <c r="G170" s="119"/>
      <c r="H170" s="9">
        <f>H129</f>
        <v>445008.30999999994</v>
      </c>
      <c r="I170" s="9">
        <f t="shared" ref="I170:L170" si="29">I129</f>
        <v>106167</v>
      </c>
      <c r="J170" s="9">
        <f t="shared" si="29"/>
        <v>78561.87</v>
      </c>
      <c r="K170" s="9">
        <f t="shared" si="29"/>
        <v>126438.14</v>
      </c>
      <c r="L170" s="9">
        <f t="shared" si="29"/>
        <v>133841.29999999999</v>
      </c>
      <c r="M170" s="9">
        <f>M129</f>
        <v>445008.3</v>
      </c>
      <c r="N170" s="9">
        <f>N129</f>
        <v>445008.3</v>
      </c>
      <c r="O170" s="138"/>
      <c r="P170" s="138"/>
    </row>
    <row r="171" spans="1:16" ht="60.75" x14ac:dyDescent="0.35">
      <c r="A171" s="133"/>
      <c r="B171" s="49" t="s">
        <v>304</v>
      </c>
      <c r="C171" s="119"/>
      <c r="D171" s="50"/>
      <c r="E171" s="50"/>
      <c r="F171" s="51"/>
      <c r="G171" s="119"/>
      <c r="H171" s="9">
        <f>H172</f>
        <v>4713.5</v>
      </c>
      <c r="I171" s="9">
        <f t="shared" ref="I171:L171" si="30">I172</f>
        <v>0</v>
      </c>
      <c r="J171" s="9">
        <f t="shared" si="30"/>
        <v>4712.3999999999996</v>
      </c>
      <c r="K171" s="9">
        <f t="shared" si="30"/>
        <v>0</v>
      </c>
      <c r="L171" s="9">
        <f t="shared" si="30"/>
        <v>1.1000000000000001</v>
      </c>
      <c r="M171" s="9">
        <f>M172</f>
        <v>54106.5</v>
      </c>
      <c r="N171" s="9">
        <f>N172</f>
        <v>14698.8</v>
      </c>
      <c r="O171" s="138"/>
      <c r="P171" s="138"/>
    </row>
    <row r="172" spans="1:16" x14ac:dyDescent="0.35">
      <c r="A172" s="133"/>
      <c r="B172" s="49" t="s">
        <v>29</v>
      </c>
      <c r="C172" s="119">
        <v>126</v>
      </c>
      <c r="D172" s="50"/>
      <c r="E172" s="50"/>
      <c r="F172" s="51"/>
      <c r="G172" s="119"/>
      <c r="H172" s="9">
        <f>H151</f>
        <v>4713.5</v>
      </c>
      <c r="I172" s="9">
        <f t="shared" ref="I172:L172" si="31">I151</f>
        <v>0</v>
      </c>
      <c r="J172" s="9">
        <f t="shared" si="31"/>
        <v>4712.3999999999996</v>
      </c>
      <c r="K172" s="9">
        <f t="shared" si="31"/>
        <v>0</v>
      </c>
      <c r="L172" s="9">
        <f t="shared" si="31"/>
        <v>1.1000000000000001</v>
      </c>
      <c r="M172" s="9">
        <f>M151</f>
        <v>54106.5</v>
      </c>
      <c r="N172" s="9">
        <f>N151</f>
        <v>14698.8</v>
      </c>
      <c r="O172" s="138"/>
      <c r="P172" s="138"/>
    </row>
    <row r="173" spans="1:16" x14ac:dyDescent="0.35">
      <c r="A173" s="133"/>
      <c r="B173" s="49" t="s">
        <v>19</v>
      </c>
      <c r="C173" s="119"/>
      <c r="D173" s="50"/>
      <c r="E173" s="50"/>
      <c r="F173" s="51"/>
      <c r="G173" s="119"/>
      <c r="H173" s="9"/>
      <c r="I173" s="9"/>
      <c r="J173" s="9"/>
      <c r="K173" s="9"/>
      <c r="L173" s="9"/>
      <c r="M173" s="9"/>
      <c r="N173" s="9"/>
      <c r="O173" s="138"/>
      <c r="P173" s="138"/>
    </row>
    <row r="174" spans="1:16" ht="40.5" x14ac:dyDescent="0.35">
      <c r="A174" s="134"/>
      <c r="B174" s="49" t="s">
        <v>14</v>
      </c>
      <c r="C174" s="119"/>
      <c r="D174" s="50"/>
      <c r="E174" s="50"/>
      <c r="F174" s="51"/>
      <c r="G174" s="119"/>
      <c r="H174" s="9"/>
      <c r="I174" s="9"/>
      <c r="J174" s="9"/>
      <c r="K174" s="9"/>
      <c r="L174" s="9"/>
      <c r="M174" s="9"/>
      <c r="N174" s="9"/>
      <c r="O174" s="139"/>
      <c r="P174" s="139"/>
    </row>
    <row r="175" spans="1:16" x14ac:dyDescent="0.35">
      <c r="A175" s="150" t="s">
        <v>53</v>
      </c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</row>
    <row r="176" spans="1:16" x14ac:dyDescent="0.35">
      <c r="A176" s="149" t="s">
        <v>54</v>
      </c>
      <c r="B176" s="49" t="s">
        <v>8</v>
      </c>
      <c r="C176" s="119"/>
      <c r="D176" s="50"/>
      <c r="E176" s="50"/>
      <c r="F176" s="51"/>
      <c r="G176" s="119"/>
      <c r="H176" s="9" t="s">
        <v>48</v>
      </c>
      <c r="I176" s="9" t="s">
        <v>48</v>
      </c>
      <c r="J176" s="9" t="s">
        <v>48</v>
      </c>
      <c r="K176" s="9" t="s">
        <v>48</v>
      </c>
      <c r="L176" s="9" t="s">
        <v>48</v>
      </c>
      <c r="M176" s="9" t="s">
        <v>48</v>
      </c>
      <c r="N176" s="9" t="s">
        <v>48</v>
      </c>
      <c r="O176" s="136" t="s">
        <v>684</v>
      </c>
      <c r="P176" s="149" t="s">
        <v>634</v>
      </c>
    </row>
    <row r="177" spans="1:16" ht="40.5" x14ac:dyDescent="0.35">
      <c r="A177" s="149"/>
      <c r="B177" s="49" t="s">
        <v>37</v>
      </c>
      <c r="C177" s="119"/>
      <c r="D177" s="50"/>
      <c r="E177" s="50"/>
      <c r="F177" s="51"/>
      <c r="G177" s="119"/>
      <c r="H177" s="9"/>
      <c r="I177" s="9" t="s">
        <v>27</v>
      </c>
      <c r="J177" s="9" t="s">
        <v>27</v>
      </c>
      <c r="K177" s="9" t="s">
        <v>27</v>
      </c>
      <c r="L177" s="9" t="s">
        <v>27</v>
      </c>
      <c r="M177" s="9"/>
      <c r="N177" s="9"/>
      <c r="O177" s="136"/>
      <c r="P177" s="149"/>
    </row>
    <row r="178" spans="1:16" ht="40.5" x14ac:dyDescent="0.35">
      <c r="A178" s="149"/>
      <c r="B178" s="49" t="s">
        <v>10</v>
      </c>
      <c r="C178" s="119"/>
      <c r="D178" s="50"/>
      <c r="E178" s="50"/>
      <c r="F178" s="51"/>
      <c r="G178" s="119"/>
      <c r="H178" s="9">
        <f>H179+H180</f>
        <v>8271.2000000000007</v>
      </c>
      <c r="I178" s="9">
        <f t="shared" ref="I178:L178" si="32">I179+I180</f>
        <v>0</v>
      </c>
      <c r="J178" s="9">
        <f t="shared" si="32"/>
        <v>1209.78</v>
      </c>
      <c r="K178" s="9">
        <f t="shared" si="32"/>
        <v>2078.4</v>
      </c>
      <c r="L178" s="9">
        <f t="shared" si="32"/>
        <v>4983.0199999999995</v>
      </c>
      <c r="M178" s="9">
        <f>M179+M180</f>
        <v>8271.2000000000007</v>
      </c>
      <c r="N178" s="9">
        <f>N179+N180</f>
        <v>8271.2000000000007</v>
      </c>
      <c r="O178" s="136"/>
      <c r="P178" s="149"/>
    </row>
    <row r="179" spans="1:16" x14ac:dyDescent="0.35">
      <c r="A179" s="149"/>
      <c r="B179" s="49" t="s">
        <v>32</v>
      </c>
      <c r="C179" s="119"/>
      <c r="D179" s="50"/>
      <c r="E179" s="50"/>
      <c r="F179" s="51"/>
      <c r="G179" s="119"/>
      <c r="H179" s="9">
        <f t="shared" ref="H179:N180" si="33">H186</f>
        <v>1887</v>
      </c>
      <c r="I179" s="9">
        <f t="shared" si="33"/>
        <v>0</v>
      </c>
      <c r="J179" s="9">
        <f t="shared" si="33"/>
        <v>276</v>
      </c>
      <c r="K179" s="9">
        <f t="shared" si="33"/>
        <v>474.2</v>
      </c>
      <c r="L179" s="9">
        <f t="shared" si="33"/>
        <v>1136.8</v>
      </c>
      <c r="M179" s="9">
        <f t="shared" si="33"/>
        <v>1887</v>
      </c>
      <c r="N179" s="9">
        <f t="shared" si="33"/>
        <v>1887</v>
      </c>
      <c r="O179" s="136"/>
      <c r="P179" s="149"/>
    </row>
    <row r="180" spans="1:16" ht="40.5" x14ac:dyDescent="0.35">
      <c r="A180" s="149"/>
      <c r="B180" s="49" t="s">
        <v>18</v>
      </c>
      <c r="C180" s="119"/>
      <c r="D180" s="50"/>
      <c r="E180" s="50"/>
      <c r="F180" s="51"/>
      <c r="G180" s="119"/>
      <c r="H180" s="9">
        <f t="shared" si="33"/>
        <v>6384.2</v>
      </c>
      <c r="I180" s="9">
        <f t="shared" si="33"/>
        <v>0</v>
      </c>
      <c r="J180" s="9">
        <f t="shared" si="33"/>
        <v>933.78</v>
      </c>
      <c r="K180" s="9">
        <f t="shared" si="33"/>
        <v>1604.2</v>
      </c>
      <c r="L180" s="9">
        <f t="shared" si="33"/>
        <v>3846.22</v>
      </c>
      <c r="M180" s="9">
        <f t="shared" si="33"/>
        <v>6384.2</v>
      </c>
      <c r="N180" s="9">
        <f t="shared" si="33"/>
        <v>6384.2</v>
      </c>
      <c r="O180" s="136"/>
      <c r="P180" s="149"/>
    </row>
    <row r="181" spans="1:16" x14ac:dyDescent="0.35">
      <c r="A181" s="149"/>
      <c r="B181" s="49" t="s">
        <v>19</v>
      </c>
      <c r="C181" s="119"/>
      <c r="D181" s="50"/>
      <c r="E181" s="50"/>
      <c r="F181" s="51"/>
      <c r="G181" s="119"/>
      <c r="H181" s="9"/>
      <c r="I181" s="9"/>
      <c r="J181" s="9"/>
      <c r="K181" s="9"/>
      <c r="L181" s="9"/>
      <c r="M181" s="9"/>
      <c r="N181" s="9"/>
      <c r="O181" s="136"/>
      <c r="P181" s="149"/>
    </row>
    <row r="182" spans="1:16" ht="40.5" x14ac:dyDescent="0.35">
      <c r="A182" s="149"/>
      <c r="B182" s="49" t="s">
        <v>20</v>
      </c>
      <c r="C182" s="119"/>
      <c r="D182" s="50"/>
      <c r="E182" s="50"/>
      <c r="F182" s="51"/>
      <c r="G182" s="119"/>
      <c r="H182" s="9"/>
      <c r="I182" s="9"/>
      <c r="J182" s="9"/>
      <c r="K182" s="9"/>
      <c r="L182" s="9"/>
      <c r="M182" s="9"/>
      <c r="N182" s="9"/>
      <c r="O182" s="136"/>
      <c r="P182" s="149"/>
    </row>
    <row r="183" spans="1:16" ht="40.5" x14ac:dyDescent="0.35">
      <c r="A183" s="149" t="s">
        <v>548</v>
      </c>
      <c r="B183" s="49" t="s">
        <v>47</v>
      </c>
      <c r="C183" s="119"/>
      <c r="D183" s="50"/>
      <c r="E183" s="50"/>
      <c r="F183" s="51"/>
      <c r="G183" s="119"/>
      <c r="H183" s="9" t="s">
        <v>48</v>
      </c>
      <c r="I183" s="9" t="s">
        <v>48</v>
      </c>
      <c r="J183" s="9" t="s">
        <v>48</v>
      </c>
      <c r="K183" s="9" t="s">
        <v>48</v>
      </c>
      <c r="L183" s="9" t="s">
        <v>48</v>
      </c>
      <c r="M183" s="9" t="s">
        <v>48</v>
      </c>
      <c r="N183" s="9" t="s">
        <v>48</v>
      </c>
      <c r="O183" s="136" t="s">
        <v>684</v>
      </c>
      <c r="P183" s="149" t="s">
        <v>635</v>
      </c>
    </row>
    <row r="184" spans="1:16" ht="40.5" x14ac:dyDescent="0.35">
      <c r="A184" s="149"/>
      <c r="B184" s="49" t="s">
        <v>31</v>
      </c>
      <c r="C184" s="119"/>
      <c r="D184" s="50"/>
      <c r="E184" s="50"/>
      <c r="F184" s="51"/>
      <c r="G184" s="119"/>
      <c r="H184" s="9"/>
      <c r="I184" s="9" t="s">
        <v>27</v>
      </c>
      <c r="J184" s="9" t="s">
        <v>27</v>
      </c>
      <c r="K184" s="9" t="s">
        <v>27</v>
      </c>
      <c r="L184" s="9" t="s">
        <v>27</v>
      </c>
      <c r="M184" s="9"/>
      <c r="N184" s="9"/>
      <c r="O184" s="136"/>
      <c r="P184" s="149"/>
    </row>
    <row r="185" spans="1:16" ht="40.5" x14ac:dyDescent="0.35">
      <c r="A185" s="149"/>
      <c r="B185" s="49" t="s">
        <v>10</v>
      </c>
      <c r="C185" s="119"/>
      <c r="D185" s="50"/>
      <c r="E185" s="50"/>
      <c r="F185" s="51"/>
      <c r="G185" s="119"/>
      <c r="H185" s="9">
        <f>H186+H187</f>
        <v>8271.2000000000007</v>
      </c>
      <c r="I185" s="9">
        <f t="shared" ref="I185:L185" si="34">I186+I187</f>
        <v>0</v>
      </c>
      <c r="J185" s="9">
        <f t="shared" si="34"/>
        <v>1209.78</v>
      </c>
      <c r="K185" s="9">
        <f t="shared" si="34"/>
        <v>2078.4</v>
      </c>
      <c r="L185" s="9">
        <f t="shared" si="34"/>
        <v>4983.0199999999995</v>
      </c>
      <c r="M185" s="9">
        <f>M186+M187</f>
        <v>8271.2000000000007</v>
      </c>
      <c r="N185" s="9">
        <f>N186+N187</f>
        <v>8271.2000000000007</v>
      </c>
      <c r="O185" s="136"/>
      <c r="P185" s="149"/>
    </row>
    <row r="186" spans="1:16" ht="40.5" x14ac:dyDescent="0.35">
      <c r="A186" s="149"/>
      <c r="B186" s="49" t="s">
        <v>289</v>
      </c>
      <c r="C186" s="119">
        <v>126</v>
      </c>
      <c r="D186" s="50" t="s">
        <v>477</v>
      </c>
      <c r="E186" s="50" t="s">
        <v>477</v>
      </c>
      <c r="F186" s="50" t="s">
        <v>385</v>
      </c>
      <c r="G186" s="119" t="s">
        <v>198</v>
      </c>
      <c r="H186" s="9">
        <f>SUM(I186:L186)</f>
        <v>1887</v>
      </c>
      <c r="I186" s="9">
        <v>0</v>
      </c>
      <c r="J186" s="9">
        <v>276</v>
      </c>
      <c r="K186" s="9">
        <v>474.2</v>
      </c>
      <c r="L186" s="9">
        <v>1136.8</v>
      </c>
      <c r="M186" s="9">
        <v>1887</v>
      </c>
      <c r="N186" s="9">
        <v>1887</v>
      </c>
      <c r="O186" s="136"/>
      <c r="P186" s="149"/>
    </row>
    <row r="187" spans="1:16" ht="40.5" x14ac:dyDescent="0.35">
      <c r="A187" s="149"/>
      <c r="B187" s="49" t="s">
        <v>243</v>
      </c>
      <c r="C187" s="119">
        <v>126</v>
      </c>
      <c r="D187" s="50" t="s">
        <v>477</v>
      </c>
      <c r="E187" s="50" t="s">
        <v>477</v>
      </c>
      <c r="F187" s="50" t="s">
        <v>385</v>
      </c>
      <c r="G187" s="119" t="s">
        <v>198</v>
      </c>
      <c r="H187" s="9">
        <f>SUM(I187:L187)</f>
        <v>6384.2</v>
      </c>
      <c r="I187" s="9">
        <v>0</v>
      </c>
      <c r="J187" s="9">
        <v>933.78</v>
      </c>
      <c r="K187" s="9">
        <v>1604.2</v>
      </c>
      <c r="L187" s="9">
        <v>3846.22</v>
      </c>
      <c r="M187" s="9">
        <v>6384.2</v>
      </c>
      <c r="N187" s="9">
        <v>6384.2</v>
      </c>
      <c r="O187" s="136"/>
      <c r="P187" s="149"/>
    </row>
    <row r="188" spans="1:16" x14ac:dyDescent="0.35">
      <c r="A188" s="149"/>
      <c r="B188" s="49" t="s">
        <v>19</v>
      </c>
      <c r="C188" s="119"/>
      <c r="D188" s="50"/>
      <c r="E188" s="50"/>
      <c r="F188" s="51"/>
      <c r="G188" s="119"/>
      <c r="H188" s="9"/>
      <c r="I188" s="9"/>
      <c r="J188" s="9"/>
      <c r="K188" s="9"/>
      <c r="L188" s="9"/>
      <c r="M188" s="9"/>
      <c r="N188" s="9"/>
      <c r="O188" s="136"/>
      <c r="P188" s="149"/>
    </row>
    <row r="189" spans="1:16" ht="40.5" x14ac:dyDescent="0.35">
      <c r="A189" s="149"/>
      <c r="B189" s="49" t="s">
        <v>20</v>
      </c>
      <c r="C189" s="119"/>
      <c r="D189" s="50"/>
      <c r="E189" s="50"/>
      <c r="F189" s="51"/>
      <c r="G189" s="119"/>
      <c r="H189" s="9"/>
      <c r="I189" s="9"/>
      <c r="J189" s="9"/>
      <c r="K189" s="9"/>
      <c r="L189" s="9"/>
      <c r="M189" s="9"/>
      <c r="N189" s="9"/>
      <c r="O189" s="136"/>
      <c r="P189" s="149"/>
    </row>
    <row r="190" spans="1:16" x14ac:dyDescent="0.35">
      <c r="A190" s="132" t="s">
        <v>311</v>
      </c>
      <c r="B190" s="49" t="s">
        <v>309</v>
      </c>
      <c r="C190" s="119"/>
      <c r="D190" s="50"/>
      <c r="E190" s="50"/>
      <c r="F190" s="51"/>
      <c r="G190" s="119"/>
      <c r="H190" s="9">
        <f>H191+H193</f>
        <v>8271.2000000000007</v>
      </c>
      <c r="I190" s="9">
        <f t="shared" ref="I190:L190" si="35">I191+I193</f>
        <v>0</v>
      </c>
      <c r="J190" s="9">
        <f t="shared" si="35"/>
        <v>1209.78</v>
      </c>
      <c r="K190" s="9">
        <f t="shared" si="35"/>
        <v>2078.4</v>
      </c>
      <c r="L190" s="9">
        <f t="shared" si="35"/>
        <v>4983.0199999999995</v>
      </c>
      <c r="M190" s="9">
        <f>M191+M193</f>
        <v>8271.2000000000007</v>
      </c>
      <c r="N190" s="9">
        <f>N191+N193</f>
        <v>8271.2000000000007</v>
      </c>
      <c r="O190" s="137"/>
      <c r="P190" s="137" t="s">
        <v>27</v>
      </c>
    </row>
    <row r="191" spans="1:16" ht="40.5" x14ac:dyDescent="0.35">
      <c r="A191" s="133"/>
      <c r="B191" s="49" t="s">
        <v>200</v>
      </c>
      <c r="C191" s="119"/>
      <c r="D191" s="50"/>
      <c r="E191" s="50"/>
      <c r="F191" s="51"/>
      <c r="G191" s="119"/>
      <c r="H191" s="9">
        <f>H179</f>
        <v>1887</v>
      </c>
      <c r="I191" s="9">
        <f>I192</f>
        <v>0</v>
      </c>
      <c r="J191" s="9">
        <f t="shared" ref="J191:L191" si="36">J192</f>
        <v>276</v>
      </c>
      <c r="K191" s="9">
        <f t="shared" si="36"/>
        <v>474.2</v>
      </c>
      <c r="L191" s="9">
        <f t="shared" si="36"/>
        <v>1136.8</v>
      </c>
      <c r="M191" s="9">
        <f>M179</f>
        <v>1887</v>
      </c>
      <c r="N191" s="9">
        <f>N179</f>
        <v>1887</v>
      </c>
      <c r="O191" s="138"/>
      <c r="P191" s="138"/>
    </row>
    <row r="192" spans="1:16" x14ac:dyDescent="0.35">
      <c r="A192" s="133"/>
      <c r="B192" s="49" t="s">
        <v>29</v>
      </c>
      <c r="C192" s="119">
        <v>126</v>
      </c>
      <c r="D192" s="50"/>
      <c r="E192" s="50"/>
      <c r="F192" s="51"/>
      <c r="G192" s="119"/>
      <c r="H192" s="9">
        <f>H179</f>
        <v>1887</v>
      </c>
      <c r="I192" s="9">
        <f>I186</f>
        <v>0</v>
      </c>
      <c r="J192" s="9">
        <f t="shared" ref="J192:L192" si="37">J186</f>
        <v>276</v>
      </c>
      <c r="K192" s="9">
        <f t="shared" si="37"/>
        <v>474.2</v>
      </c>
      <c r="L192" s="9">
        <f t="shared" si="37"/>
        <v>1136.8</v>
      </c>
      <c r="M192" s="9">
        <f>M191</f>
        <v>1887</v>
      </c>
      <c r="N192" s="9">
        <f>N191</f>
        <v>1887</v>
      </c>
      <c r="O192" s="138"/>
      <c r="P192" s="138"/>
    </row>
    <row r="193" spans="1:16" ht="60.75" x14ac:dyDescent="0.35">
      <c r="A193" s="133"/>
      <c r="B193" s="49" t="s">
        <v>304</v>
      </c>
      <c r="C193" s="119"/>
      <c r="D193" s="50"/>
      <c r="E193" s="50"/>
      <c r="F193" s="50"/>
      <c r="G193" s="119"/>
      <c r="H193" s="9">
        <f>H194</f>
        <v>6384.2</v>
      </c>
      <c r="I193" s="9">
        <f>I194</f>
        <v>0</v>
      </c>
      <c r="J193" s="9">
        <f t="shared" ref="J193:L193" si="38">J194</f>
        <v>933.78</v>
      </c>
      <c r="K193" s="9">
        <f t="shared" si="38"/>
        <v>1604.2</v>
      </c>
      <c r="L193" s="9">
        <f t="shared" si="38"/>
        <v>3846.22</v>
      </c>
      <c r="M193" s="9">
        <f>M194</f>
        <v>6384.2</v>
      </c>
      <c r="N193" s="9">
        <f>N194</f>
        <v>6384.2</v>
      </c>
      <c r="O193" s="138"/>
      <c r="P193" s="138"/>
    </row>
    <row r="194" spans="1:16" x14ac:dyDescent="0.35">
      <c r="A194" s="133"/>
      <c r="B194" s="49" t="s">
        <v>29</v>
      </c>
      <c r="C194" s="119">
        <v>126</v>
      </c>
      <c r="D194" s="50"/>
      <c r="E194" s="50"/>
      <c r="F194" s="50"/>
      <c r="G194" s="119"/>
      <c r="H194" s="9">
        <f>H180</f>
        <v>6384.2</v>
      </c>
      <c r="I194" s="9">
        <f>I187</f>
        <v>0</v>
      </c>
      <c r="J194" s="9">
        <f t="shared" ref="J194:L194" si="39">J187</f>
        <v>933.78</v>
      </c>
      <c r="K194" s="9">
        <f t="shared" si="39"/>
        <v>1604.2</v>
      </c>
      <c r="L194" s="9">
        <f t="shared" si="39"/>
        <v>3846.22</v>
      </c>
      <c r="M194" s="9">
        <f>M180</f>
        <v>6384.2</v>
      </c>
      <c r="N194" s="9">
        <f>N180</f>
        <v>6384.2</v>
      </c>
      <c r="O194" s="138"/>
      <c r="P194" s="138"/>
    </row>
    <row r="195" spans="1:16" x14ac:dyDescent="0.35">
      <c r="A195" s="133"/>
      <c r="B195" s="49" t="s">
        <v>19</v>
      </c>
      <c r="C195" s="119"/>
      <c r="D195" s="50"/>
      <c r="E195" s="50"/>
      <c r="F195" s="51"/>
      <c r="G195" s="119"/>
      <c r="H195" s="9"/>
      <c r="I195" s="9"/>
      <c r="J195" s="9"/>
      <c r="K195" s="9"/>
      <c r="L195" s="9"/>
      <c r="M195" s="9"/>
      <c r="N195" s="9"/>
      <c r="O195" s="138"/>
      <c r="P195" s="138"/>
    </row>
    <row r="196" spans="1:16" ht="40.5" x14ac:dyDescent="0.35">
      <c r="A196" s="134"/>
      <c r="B196" s="49" t="s">
        <v>14</v>
      </c>
      <c r="C196" s="119"/>
      <c r="D196" s="50"/>
      <c r="E196" s="50"/>
      <c r="F196" s="51"/>
      <c r="G196" s="119"/>
      <c r="H196" s="9"/>
      <c r="I196" s="9"/>
      <c r="J196" s="9"/>
      <c r="K196" s="9"/>
      <c r="L196" s="9"/>
      <c r="M196" s="9"/>
      <c r="N196" s="9"/>
      <c r="O196" s="139"/>
      <c r="P196" s="139"/>
    </row>
    <row r="197" spans="1:16" ht="40.5" x14ac:dyDescent="0.35">
      <c r="A197" s="154" t="s">
        <v>310</v>
      </c>
      <c r="B197" s="67" t="s">
        <v>309</v>
      </c>
      <c r="C197" s="123"/>
      <c r="D197" s="59"/>
      <c r="E197" s="59"/>
      <c r="F197" s="68"/>
      <c r="G197" s="123"/>
      <c r="H197" s="13">
        <f>H198+H200</f>
        <v>502679.85999999993</v>
      </c>
      <c r="I197" s="13">
        <f t="shared" ref="I197:L197" si="40">I198+I200</f>
        <v>114126.39999999999</v>
      </c>
      <c r="J197" s="13">
        <f t="shared" si="40"/>
        <v>96706.499999999985</v>
      </c>
      <c r="K197" s="13">
        <f t="shared" si="40"/>
        <v>139185.54000000004</v>
      </c>
      <c r="L197" s="13">
        <f t="shared" si="40"/>
        <v>152661.41999999998</v>
      </c>
      <c r="M197" s="13">
        <f>M198+M200</f>
        <v>553531.69999999995</v>
      </c>
      <c r="N197" s="13">
        <f>N198+N200</f>
        <v>515660.4</v>
      </c>
      <c r="O197" s="154"/>
      <c r="P197" s="154" t="s">
        <v>27</v>
      </c>
    </row>
    <row r="198" spans="1:16" ht="60.75" x14ac:dyDescent="0.35">
      <c r="A198" s="154"/>
      <c r="B198" s="67" t="s">
        <v>55</v>
      </c>
      <c r="C198" s="123"/>
      <c r="D198" s="59"/>
      <c r="E198" s="59"/>
      <c r="F198" s="68"/>
      <c r="G198" s="123"/>
      <c r="H198" s="13">
        <f>H199</f>
        <v>491582.15999999992</v>
      </c>
      <c r="I198" s="13">
        <f t="shared" ref="I198:L198" si="41">I199</f>
        <v>114126.39999999999</v>
      </c>
      <c r="J198" s="13">
        <f t="shared" si="41"/>
        <v>91060.319999999992</v>
      </c>
      <c r="K198" s="13">
        <f t="shared" si="41"/>
        <v>137581.34000000003</v>
      </c>
      <c r="L198" s="13">
        <f t="shared" si="41"/>
        <v>148814.09999999998</v>
      </c>
      <c r="M198" s="13">
        <f>M199</f>
        <v>493041</v>
      </c>
      <c r="N198" s="13">
        <f>N199</f>
        <v>494577.4</v>
      </c>
      <c r="O198" s="154"/>
      <c r="P198" s="154"/>
    </row>
    <row r="199" spans="1:16" x14ac:dyDescent="0.35">
      <c r="A199" s="154"/>
      <c r="B199" s="67" t="s">
        <v>29</v>
      </c>
      <c r="C199" s="123">
        <v>126</v>
      </c>
      <c r="D199" s="59"/>
      <c r="E199" s="59"/>
      <c r="F199" s="59"/>
      <c r="G199" s="123"/>
      <c r="H199" s="13">
        <f>H65+H114+H170+H192</f>
        <v>491582.15999999992</v>
      </c>
      <c r="I199" s="13">
        <f t="shared" ref="I199:L199" si="42">I65+I114+I170+I192</f>
        <v>114126.39999999999</v>
      </c>
      <c r="J199" s="13">
        <f t="shared" si="42"/>
        <v>91060.319999999992</v>
      </c>
      <c r="K199" s="13">
        <f t="shared" si="42"/>
        <v>137581.34000000003</v>
      </c>
      <c r="L199" s="13">
        <f t="shared" si="42"/>
        <v>148814.09999999998</v>
      </c>
      <c r="M199" s="13">
        <f>M65+M114+M169+M191</f>
        <v>493041</v>
      </c>
      <c r="N199" s="13">
        <f>N65+N114+N169+N191</f>
        <v>494577.4</v>
      </c>
      <c r="O199" s="154"/>
      <c r="P199" s="154"/>
    </row>
    <row r="200" spans="1:16" ht="60.75" x14ac:dyDescent="0.35">
      <c r="A200" s="154"/>
      <c r="B200" s="67" t="s">
        <v>304</v>
      </c>
      <c r="C200" s="123"/>
      <c r="D200" s="59"/>
      <c r="E200" s="59"/>
      <c r="F200" s="59"/>
      <c r="G200" s="123"/>
      <c r="H200" s="13">
        <f>H201</f>
        <v>11097.7</v>
      </c>
      <c r="I200" s="13">
        <f t="shared" ref="I200:L200" si="43">I201</f>
        <v>0</v>
      </c>
      <c r="J200" s="13">
        <f t="shared" si="43"/>
        <v>5646.1799999999994</v>
      </c>
      <c r="K200" s="13">
        <f t="shared" si="43"/>
        <v>1604.2</v>
      </c>
      <c r="L200" s="13">
        <f t="shared" si="43"/>
        <v>3847.3199999999997</v>
      </c>
      <c r="M200" s="13">
        <f>M201</f>
        <v>60490.7</v>
      </c>
      <c r="N200" s="13">
        <f>N201</f>
        <v>21083</v>
      </c>
      <c r="O200" s="154"/>
      <c r="P200" s="154"/>
    </row>
    <row r="201" spans="1:16" x14ac:dyDescent="0.35">
      <c r="A201" s="154"/>
      <c r="B201" s="67" t="s">
        <v>29</v>
      </c>
      <c r="C201" s="123">
        <v>126</v>
      </c>
      <c r="D201" s="59"/>
      <c r="E201" s="59"/>
      <c r="F201" s="59"/>
      <c r="G201" s="123"/>
      <c r="H201" s="13">
        <f>H66+H115+H172+H194</f>
        <v>11097.7</v>
      </c>
      <c r="I201" s="13">
        <f t="shared" ref="I201:L201" si="44">I66+I115+I172+I194</f>
        <v>0</v>
      </c>
      <c r="J201" s="13">
        <f t="shared" si="44"/>
        <v>5646.1799999999994</v>
      </c>
      <c r="K201" s="13">
        <f t="shared" si="44"/>
        <v>1604.2</v>
      </c>
      <c r="L201" s="13">
        <f t="shared" si="44"/>
        <v>3847.3199999999997</v>
      </c>
      <c r="M201" s="13">
        <f t="shared" ref="M201:N201" si="45">M66+M115+M172+M194</f>
        <v>60490.7</v>
      </c>
      <c r="N201" s="13">
        <f t="shared" si="45"/>
        <v>21083</v>
      </c>
      <c r="O201" s="154"/>
      <c r="P201" s="154"/>
    </row>
    <row r="202" spans="1:16" x14ac:dyDescent="0.35">
      <c r="A202" s="154"/>
      <c r="B202" s="67" t="s">
        <v>19</v>
      </c>
      <c r="C202" s="123"/>
      <c r="D202" s="59"/>
      <c r="E202" s="59"/>
      <c r="F202" s="68"/>
      <c r="G202" s="123"/>
      <c r="H202" s="13"/>
      <c r="I202" s="13"/>
      <c r="J202" s="13"/>
      <c r="K202" s="13"/>
      <c r="L202" s="13"/>
      <c r="M202" s="13"/>
      <c r="N202" s="13"/>
      <c r="O202" s="154"/>
      <c r="P202" s="154"/>
    </row>
    <row r="203" spans="1:16" ht="40.5" x14ac:dyDescent="0.35">
      <c r="A203" s="154"/>
      <c r="B203" s="67" t="s">
        <v>20</v>
      </c>
      <c r="C203" s="123"/>
      <c r="D203" s="59"/>
      <c r="E203" s="59"/>
      <c r="F203" s="68"/>
      <c r="G203" s="123"/>
      <c r="H203" s="13"/>
      <c r="I203" s="13"/>
      <c r="J203" s="13"/>
      <c r="K203" s="13"/>
      <c r="L203" s="13"/>
      <c r="M203" s="13"/>
      <c r="N203" s="13"/>
      <c r="O203" s="154"/>
      <c r="P203" s="154"/>
    </row>
    <row r="204" spans="1:16" x14ac:dyDescent="0.35">
      <c r="A204" s="149" t="s">
        <v>313</v>
      </c>
      <c r="B204" s="149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</row>
    <row r="205" spans="1:16" x14ac:dyDescent="0.35">
      <c r="A205" s="156" t="s">
        <v>56</v>
      </c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</row>
    <row r="206" spans="1:16" x14ac:dyDescent="0.35">
      <c r="A206" s="150" t="s">
        <v>57</v>
      </c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</row>
    <row r="207" spans="1:16" x14ac:dyDescent="0.35">
      <c r="A207" s="150" t="s">
        <v>58</v>
      </c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</row>
    <row r="208" spans="1:16" x14ac:dyDescent="0.35">
      <c r="A208" s="149" t="s">
        <v>59</v>
      </c>
      <c r="B208" s="49" t="s">
        <v>8</v>
      </c>
      <c r="C208" s="119"/>
      <c r="D208" s="50"/>
      <c r="E208" s="50"/>
      <c r="F208" s="65"/>
      <c r="G208" s="119"/>
      <c r="H208" s="9"/>
      <c r="I208" s="9"/>
      <c r="J208" s="9"/>
      <c r="K208" s="9"/>
      <c r="L208" s="9"/>
      <c r="M208" s="9"/>
      <c r="N208" s="9"/>
      <c r="O208" s="136" t="s">
        <v>41</v>
      </c>
      <c r="P208" s="149" t="s">
        <v>636</v>
      </c>
    </row>
    <row r="209" spans="1:16" ht="40.5" x14ac:dyDescent="0.35">
      <c r="A209" s="149"/>
      <c r="B209" s="49" t="s">
        <v>35</v>
      </c>
      <c r="C209" s="119"/>
      <c r="D209" s="50"/>
      <c r="E209" s="50"/>
      <c r="F209" s="65"/>
      <c r="G209" s="119"/>
      <c r="H209" s="9"/>
      <c r="I209" s="9" t="s">
        <v>27</v>
      </c>
      <c r="J209" s="9" t="s">
        <v>27</v>
      </c>
      <c r="K209" s="9" t="s">
        <v>27</v>
      </c>
      <c r="L209" s="9" t="s">
        <v>27</v>
      </c>
      <c r="M209" s="9"/>
      <c r="N209" s="9"/>
      <c r="O209" s="136"/>
      <c r="P209" s="149"/>
    </row>
    <row r="210" spans="1:16" ht="40.5" x14ac:dyDescent="0.35">
      <c r="A210" s="149"/>
      <c r="B210" s="49" t="s">
        <v>10</v>
      </c>
      <c r="C210" s="119"/>
      <c r="D210" s="50"/>
      <c r="E210" s="50"/>
      <c r="F210" s="65"/>
      <c r="G210" s="119"/>
      <c r="H210" s="9">
        <f>H211</f>
        <v>272993.13699999999</v>
      </c>
      <c r="I210" s="9">
        <f t="shared" ref="I210:L210" si="46">I211</f>
        <v>70000</v>
      </c>
      <c r="J210" s="9">
        <f t="shared" si="46"/>
        <v>113638.037</v>
      </c>
      <c r="K210" s="9">
        <f t="shared" si="46"/>
        <v>89037.1</v>
      </c>
      <c r="L210" s="9">
        <f t="shared" si="46"/>
        <v>318</v>
      </c>
      <c r="M210" s="9">
        <f>M211</f>
        <v>272993.09999999998</v>
      </c>
      <c r="N210" s="9">
        <f>N211</f>
        <v>272993.09999999998</v>
      </c>
      <c r="O210" s="136"/>
      <c r="P210" s="149"/>
    </row>
    <row r="211" spans="1:16" x14ac:dyDescent="0.35">
      <c r="A211" s="149"/>
      <c r="B211" s="49" t="s">
        <v>32</v>
      </c>
      <c r="C211" s="119"/>
      <c r="D211" s="50"/>
      <c r="E211" s="50"/>
      <c r="F211" s="65"/>
      <c r="G211" s="119"/>
      <c r="H211" s="9">
        <f>H218+H225</f>
        <v>272993.13699999999</v>
      </c>
      <c r="I211" s="9">
        <f t="shared" ref="I211:L211" si="47">I218+I225</f>
        <v>70000</v>
      </c>
      <c r="J211" s="9">
        <f t="shared" si="47"/>
        <v>113638.037</v>
      </c>
      <c r="K211" s="9">
        <f t="shared" si="47"/>
        <v>89037.1</v>
      </c>
      <c r="L211" s="9">
        <f t="shared" si="47"/>
        <v>318</v>
      </c>
      <c r="M211" s="9">
        <f>M218+M225</f>
        <v>272993.09999999998</v>
      </c>
      <c r="N211" s="9">
        <f>N218+N225</f>
        <v>272993.09999999998</v>
      </c>
      <c r="O211" s="136"/>
      <c r="P211" s="149"/>
    </row>
    <row r="212" spans="1:16" ht="40.5" x14ac:dyDescent="0.35">
      <c r="A212" s="149"/>
      <c r="B212" s="49" t="s">
        <v>18</v>
      </c>
      <c r="C212" s="119"/>
      <c r="D212" s="50"/>
      <c r="E212" s="50"/>
      <c r="F212" s="65"/>
      <c r="G212" s="119"/>
      <c r="H212" s="9"/>
      <c r="I212" s="9"/>
      <c r="J212" s="9"/>
      <c r="K212" s="9"/>
      <c r="L212" s="9"/>
      <c r="M212" s="9"/>
      <c r="N212" s="9"/>
      <c r="O212" s="136"/>
      <c r="P212" s="149"/>
    </row>
    <row r="213" spans="1:16" x14ac:dyDescent="0.35">
      <c r="A213" s="149"/>
      <c r="B213" s="49" t="s">
        <v>19</v>
      </c>
      <c r="C213" s="119"/>
      <c r="D213" s="50"/>
      <c r="E213" s="50"/>
      <c r="F213" s="65"/>
      <c r="G213" s="119"/>
      <c r="H213" s="9"/>
      <c r="I213" s="9"/>
      <c r="J213" s="9"/>
      <c r="K213" s="9"/>
      <c r="L213" s="9"/>
      <c r="M213" s="9"/>
      <c r="N213" s="9"/>
      <c r="O213" s="136"/>
      <c r="P213" s="149"/>
    </row>
    <row r="214" spans="1:16" ht="40.5" x14ac:dyDescent="0.35">
      <c r="A214" s="149"/>
      <c r="B214" s="49" t="s">
        <v>20</v>
      </c>
      <c r="C214" s="119"/>
      <c r="D214" s="50"/>
      <c r="E214" s="50"/>
      <c r="F214" s="65"/>
      <c r="G214" s="119"/>
      <c r="H214" s="9"/>
      <c r="I214" s="9"/>
      <c r="J214" s="9"/>
      <c r="K214" s="9"/>
      <c r="L214" s="9"/>
      <c r="M214" s="9"/>
      <c r="N214" s="9"/>
      <c r="O214" s="136"/>
      <c r="P214" s="149"/>
    </row>
    <row r="215" spans="1:16" ht="40.5" x14ac:dyDescent="0.35">
      <c r="A215" s="149" t="s">
        <v>209</v>
      </c>
      <c r="B215" s="49" t="s">
        <v>61</v>
      </c>
      <c r="C215" s="119"/>
      <c r="D215" s="50"/>
      <c r="E215" s="50"/>
      <c r="F215" s="65"/>
      <c r="G215" s="119"/>
      <c r="H215" s="9" t="s">
        <v>48</v>
      </c>
      <c r="I215" s="9"/>
      <c r="J215" s="9" t="s">
        <v>48</v>
      </c>
      <c r="K215" s="9"/>
      <c r="L215" s="9" t="s">
        <v>48</v>
      </c>
      <c r="M215" s="9" t="s">
        <v>48</v>
      </c>
      <c r="N215" s="9" t="s">
        <v>48</v>
      </c>
      <c r="O215" s="136" t="s">
        <v>41</v>
      </c>
      <c r="P215" s="149" t="s">
        <v>62</v>
      </c>
    </row>
    <row r="216" spans="1:16" ht="40.5" x14ac:dyDescent="0.35">
      <c r="A216" s="149"/>
      <c r="B216" s="49" t="s">
        <v>31</v>
      </c>
      <c r="C216" s="119"/>
      <c r="D216" s="50"/>
      <c r="E216" s="50"/>
      <c r="F216" s="65"/>
      <c r="G216" s="119"/>
      <c r="H216" s="9"/>
      <c r="I216" s="9" t="s">
        <v>27</v>
      </c>
      <c r="J216" s="9" t="s">
        <v>27</v>
      </c>
      <c r="K216" s="9" t="s">
        <v>27</v>
      </c>
      <c r="L216" s="9" t="s">
        <v>27</v>
      </c>
      <c r="M216" s="9"/>
      <c r="N216" s="9"/>
      <c r="O216" s="136"/>
      <c r="P216" s="149"/>
    </row>
    <row r="217" spans="1:16" ht="40.5" x14ac:dyDescent="0.35">
      <c r="A217" s="149"/>
      <c r="B217" s="49" t="s">
        <v>10</v>
      </c>
      <c r="C217" s="119"/>
      <c r="D217" s="50"/>
      <c r="E217" s="50"/>
      <c r="F217" s="65"/>
      <c r="G217" s="119"/>
      <c r="H217" s="9">
        <f>H218</f>
        <v>2200</v>
      </c>
      <c r="I217" s="9">
        <f t="shared" ref="I217:L217" si="48">I218</f>
        <v>0</v>
      </c>
      <c r="J217" s="9">
        <f t="shared" si="48"/>
        <v>1882</v>
      </c>
      <c r="K217" s="9">
        <f t="shared" si="48"/>
        <v>0</v>
      </c>
      <c r="L217" s="9">
        <f t="shared" si="48"/>
        <v>318</v>
      </c>
      <c r="M217" s="9">
        <v>2200</v>
      </c>
      <c r="N217" s="9">
        <v>2200</v>
      </c>
      <c r="O217" s="136"/>
      <c r="P217" s="149"/>
    </row>
    <row r="218" spans="1:16" x14ac:dyDescent="0.35">
      <c r="A218" s="149"/>
      <c r="B218" s="49" t="s">
        <v>32</v>
      </c>
      <c r="C218" s="119">
        <v>126</v>
      </c>
      <c r="D218" s="50" t="s">
        <v>477</v>
      </c>
      <c r="E218" s="50" t="s">
        <v>477</v>
      </c>
      <c r="F218" s="119" t="s">
        <v>351</v>
      </c>
      <c r="G218" s="119">
        <v>200</v>
      </c>
      <c r="H218" s="9">
        <f>SUM(I218:L218)</f>
        <v>2200</v>
      </c>
      <c r="I218" s="9">
        <v>0</v>
      </c>
      <c r="J218" s="9">
        <v>1882</v>
      </c>
      <c r="K218" s="9">
        <v>0</v>
      </c>
      <c r="L218" s="9">
        <v>318</v>
      </c>
      <c r="M218" s="9">
        <v>2200</v>
      </c>
      <c r="N218" s="9">
        <v>2200</v>
      </c>
      <c r="O218" s="136"/>
      <c r="P218" s="149"/>
    </row>
    <row r="219" spans="1:16" ht="40.5" x14ac:dyDescent="0.35">
      <c r="A219" s="149"/>
      <c r="B219" s="49" t="s">
        <v>18</v>
      </c>
      <c r="C219" s="119"/>
      <c r="D219" s="50"/>
      <c r="E219" s="50"/>
      <c r="F219" s="65"/>
      <c r="G219" s="119"/>
      <c r="H219" s="9"/>
      <c r="I219" s="9"/>
      <c r="J219" s="9"/>
      <c r="K219" s="9"/>
      <c r="L219" s="9"/>
      <c r="M219" s="9"/>
      <c r="N219" s="9"/>
      <c r="O219" s="136"/>
      <c r="P219" s="149"/>
    </row>
    <row r="220" spans="1:16" x14ac:dyDescent="0.35">
      <c r="A220" s="149"/>
      <c r="B220" s="49" t="s">
        <v>19</v>
      </c>
      <c r="C220" s="119"/>
      <c r="D220" s="50"/>
      <c r="E220" s="50"/>
      <c r="F220" s="65"/>
      <c r="G220" s="119"/>
      <c r="H220" s="9"/>
      <c r="I220" s="9"/>
      <c r="J220" s="9"/>
      <c r="K220" s="9"/>
      <c r="L220" s="9"/>
      <c r="M220" s="9"/>
      <c r="N220" s="9"/>
      <c r="O220" s="136"/>
      <c r="P220" s="149"/>
    </row>
    <row r="221" spans="1:16" ht="40.5" x14ac:dyDescent="0.35">
      <c r="A221" s="149"/>
      <c r="B221" s="49" t="s">
        <v>20</v>
      </c>
      <c r="C221" s="119"/>
      <c r="D221" s="50"/>
      <c r="E221" s="50"/>
      <c r="F221" s="65"/>
      <c r="G221" s="119"/>
      <c r="H221" s="9"/>
      <c r="I221" s="9"/>
      <c r="J221" s="9"/>
      <c r="K221" s="9"/>
      <c r="L221" s="9"/>
      <c r="M221" s="9"/>
      <c r="N221" s="9"/>
      <c r="O221" s="136"/>
      <c r="P221" s="149"/>
    </row>
    <row r="222" spans="1:16" ht="40.5" x14ac:dyDescent="0.35">
      <c r="A222" s="149" t="s">
        <v>210</v>
      </c>
      <c r="B222" s="49" t="s">
        <v>61</v>
      </c>
      <c r="C222" s="119"/>
      <c r="D222" s="50"/>
      <c r="E222" s="50"/>
      <c r="F222" s="65"/>
      <c r="G222" s="119"/>
      <c r="H222" s="9" t="s">
        <v>48</v>
      </c>
      <c r="I222" s="9" t="s">
        <v>48</v>
      </c>
      <c r="J222" s="9" t="s">
        <v>48</v>
      </c>
      <c r="K222" s="9" t="s">
        <v>48</v>
      </c>
      <c r="L222" s="9"/>
      <c r="M222" s="9" t="s">
        <v>48</v>
      </c>
      <c r="N222" s="9" t="s">
        <v>48</v>
      </c>
      <c r="O222" s="136" t="s">
        <v>41</v>
      </c>
      <c r="P222" s="158" t="s">
        <v>63</v>
      </c>
    </row>
    <row r="223" spans="1:16" ht="40.5" x14ac:dyDescent="0.35">
      <c r="A223" s="149"/>
      <c r="B223" s="49" t="s">
        <v>35</v>
      </c>
      <c r="C223" s="119"/>
      <c r="D223" s="50"/>
      <c r="E223" s="50"/>
      <c r="F223" s="65"/>
      <c r="G223" s="119"/>
      <c r="H223" s="9"/>
      <c r="I223" s="9" t="s">
        <v>27</v>
      </c>
      <c r="J223" s="9" t="s">
        <v>27</v>
      </c>
      <c r="K223" s="9" t="s">
        <v>27</v>
      </c>
      <c r="L223" s="9" t="s">
        <v>27</v>
      </c>
      <c r="M223" s="9"/>
      <c r="N223" s="9"/>
      <c r="O223" s="136"/>
      <c r="P223" s="158"/>
    </row>
    <row r="224" spans="1:16" ht="40.5" x14ac:dyDescent="0.35">
      <c r="A224" s="149"/>
      <c r="B224" s="49" t="s">
        <v>10</v>
      </c>
      <c r="C224" s="119"/>
      <c r="D224" s="50"/>
      <c r="E224" s="50"/>
      <c r="F224" s="65"/>
      <c r="G224" s="119"/>
      <c r="H224" s="9">
        <f>H225</f>
        <v>270793.13699999999</v>
      </c>
      <c r="I224" s="9">
        <f t="shared" ref="I224:L224" si="49">I225</f>
        <v>70000</v>
      </c>
      <c r="J224" s="9">
        <f t="shared" si="49"/>
        <v>111756.037</v>
      </c>
      <c r="K224" s="9">
        <f t="shared" si="49"/>
        <v>89037.1</v>
      </c>
      <c r="L224" s="9">
        <f t="shared" si="49"/>
        <v>0</v>
      </c>
      <c r="M224" s="9">
        <f>M225</f>
        <v>270793.09999999998</v>
      </c>
      <c r="N224" s="9">
        <f>N225</f>
        <v>270793.09999999998</v>
      </c>
      <c r="O224" s="136"/>
      <c r="P224" s="158"/>
    </row>
    <row r="225" spans="1:16" x14ac:dyDescent="0.35">
      <c r="A225" s="149"/>
      <c r="B225" s="49" t="s">
        <v>32</v>
      </c>
      <c r="C225" s="119">
        <v>126</v>
      </c>
      <c r="D225" s="50" t="s">
        <v>477</v>
      </c>
      <c r="E225" s="50" t="s">
        <v>477</v>
      </c>
      <c r="F225" s="119" t="s">
        <v>351</v>
      </c>
      <c r="G225" s="119">
        <v>200</v>
      </c>
      <c r="H225" s="9">
        <f>SUM(I225:L225)</f>
        <v>270793.13699999999</v>
      </c>
      <c r="I225" s="9">
        <v>70000</v>
      </c>
      <c r="J225" s="9">
        <v>111756.037</v>
      </c>
      <c r="K225" s="9">
        <v>89037.1</v>
      </c>
      <c r="L225" s="9">
        <v>0</v>
      </c>
      <c r="M225" s="9">
        <v>270793.09999999998</v>
      </c>
      <c r="N225" s="9">
        <v>270793.09999999998</v>
      </c>
      <c r="O225" s="136"/>
      <c r="P225" s="158"/>
    </row>
    <row r="226" spans="1:16" ht="40.5" x14ac:dyDescent="0.35">
      <c r="A226" s="149"/>
      <c r="B226" s="49" t="s">
        <v>18</v>
      </c>
      <c r="C226" s="119"/>
      <c r="D226" s="50"/>
      <c r="E226" s="50"/>
      <c r="F226" s="65"/>
      <c r="G226" s="119"/>
      <c r="H226" s="9"/>
      <c r="I226" s="9"/>
      <c r="J226" s="9"/>
      <c r="K226" s="9"/>
      <c r="L226" s="9"/>
      <c r="M226" s="9"/>
      <c r="N226" s="9"/>
      <c r="O226" s="136"/>
      <c r="P226" s="158"/>
    </row>
    <row r="227" spans="1:16" x14ac:dyDescent="0.35">
      <c r="A227" s="149"/>
      <c r="B227" s="49" t="s">
        <v>19</v>
      </c>
      <c r="C227" s="119"/>
      <c r="D227" s="50"/>
      <c r="E227" s="50"/>
      <c r="F227" s="65"/>
      <c r="G227" s="119"/>
      <c r="H227" s="9"/>
      <c r="I227" s="9"/>
      <c r="J227" s="9"/>
      <c r="K227" s="9"/>
      <c r="L227" s="9"/>
      <c r="M227" s="9"/>
      <c r="N227" s="9"/>
      <c r="O227" s="136"/>
      <c r="P227" s="158"/>
    </row>
    <row r="228" spans="1:16" ht="40.5" x14ac:dyDescent="0.35">
      <c r="A228" s="149"/>
      <c r="B228" s="49" t="s">
        <v>20</v>
      </c>
      <c r="C228" s="119"/>
      <c r="D228" s="50"/>
      <c r="E228" s="50"/>
      <c r="F228" s="65"/>
      <c r="G228" s="119"/>
      <c r="H228" s="9"/>
      <c r="I228" s="9"/>
      <c r="J228" s="9"/>
      <c r="K228" s="9"/>
      <c r="L228" s="9"/>
      <c r="M228" s="9"/>
      <c r="N228" s="9"/>
      <c r="O228" s="136"/>
      <c r="P228" s="158"/>
    </row>
    <row r="229" spans="1:16" x14ac:dyDescent="0.35">
      <c r="A229" s="149" t="s">
        <v>421</v>
      </c>
      <c r="B229" s="49" t="s">
        <v>8</v>
      </c>
      <c r="C229" s="119"/>
      <c r="D229" s="50"/>
      <c r="E229" s="50"/>
      <c r="F229" s="65"/>
      <c r="G229" s="119"/>
      <c r="H229" s="9"/>
      <c r="I229" s="9"/>
      <c r="J229" s="9"/>
      <c r="K229" s="9"/>
      <c r="L229" s="9"/>
      <c r="M229" s="9"/>
      <c r="N229" s="9"/>
      <c r="O229" s="136" t="s">
        <v>60</v>
      </c>
      <c r="P229" s="149" t="s">
        <v>451</v>
      </c>
    </row>
    <row r="230" spans="1:16" ht="40.5" x14ac:dyDescent="0.35">
      <c r="A230" s="149"/>
      <c r="B230" s="49" t="s">
        <v>33</v>
      </c>
      <c r="C230" s="119"/>
      <c r="D230" s="50"/>
      <c r="E230" s="50"/>
      <c r="F230" s="65"/>
      <c r="G230" s="119"/>
      <c r="H230" s="9"/>
      <c r="I230" s="9" t="s">
        <v>27</v>
      </c>
      <c r="J230" s="9" t="s">
        <v>27</v>
      </c>
      <c r="K230" s="9" t="s">
        <v>27</v>
      </c>
      <c r="L230" s="9" t="s">
        <v>27</v>
      </c>
      <c r="M230" s="9"/>
      <c r="N230" s="9"/>
      <c r="O230" s="136"/>
      <c r="P230" s="149"/>
    </row>
    <row r="231" spans="1:16" ht="40.5" x14ac:dyDescent="0.35">
      <c r="A231" s="149"/>
      <c r="B231" s="49" t="s">
        <v>10</v>
      </c>
      <c r="C231" s="119"/>
      <c r="D231" s="50"/>
      <c r="E231" s="50"/>
      <c r="F231" s="65"/>
      <c r="G231" s="119"/>
      <c r="H231" s="8">
        <f>H232+H233</f>
        <v>951766.5</v>
      </c>
      <c r="I231" s="8">
        <f t="shared" ref="I231:L231" si="50">I232+I233</f>
        <v>0</v>
      </c>
      <c r="J231" s="8">
        <f t="shared" si="50"/>
        <v>0</v>
      </c>
      <c r="K231" s="8">
        <f t="shared" si="50"/>
        <v>651000</v>
      </c>
      <c r="L231" s="8">
        <f t="shared" si="50"/>
        <v>300766.5</v>
      </c>
      <c r="M231" s="8">
        <f>M232+M233</f>
        <v>1571202.3476</v>
      </c>
      <c r="N231" s="8">
        <f>N232+N233</f>
        <v>1006348.2836</v>
      </c>
      <c r="O231" s="136"/>
      <c r="P231" s="149"/>
    </row>
    <row r="232" spans="1:16" x14ac:dyDescent="0.35">
      <c r="A232" s="149"/>
      <c r="B232" s="49" t="s">
        <v>32</v>
      </c>
      <c r="C232" s="119">
        <v>126</v>
      </c>
      <c r="D232" s="50" t="s">
        <v>477</v>
      </c>
      <c r="E232" s="50" t="s">
        <v>477</v>
      </c>
      <c r="F232" s="119" t="s">
        <v>424</v>
      </c>
      <c r="G232" s="69"/>
      <c r="H232" s="14">
        <f>H239</f>
        <v>395600</v>
      </c>
      <c r="I232" s="14">
        <f t="shared" ref="I232:L232" si="51">I239</f>
        <v>0</v>
      </c>
      <c r="J232" s="14">
        <f t="shared" si="51"/>
        <v>0</v>
      </c>
      <c r="K232" s="14">
        <f t="shared" si="51"/>
        <v>275000</v>
      </c>
      <c r="L232" s="14">
        <f t="shared" si="51"/>
        <v>120600</v>
      </c>
      <c r="M232" s="14">
        <f>M239</f>
        <v>596573.94759999996</v>
      </c>
      <c r="N232" s="14">
        <f>N239</f>
        <v>610869.68359999999</v>
      </c>
      <c r="O232" s="157"/>
      <c r="P232" s="149"/>
    </row>
    <row r="233" spans="1:16" ht="40.5" x14ac:dyDescent="0.35">
      <c r="A233" s="149"/>
      <c r="B233" s="49" t="s">
        <v>18</v>
      </c>
      <c r="C233" s="119">
        <v>126</v>
      </c>
      <c r="D233" s="50" t="s">
        <v>477</v>
      </c>
      <c r="E233" s="50" t="s">
        <v>477</v>
      </c>
      <c r="F233" s="119" t="s">
        <v>424</v>
      </c>
      <c r="G233" s="119"/>
      <c r="H233" s="15">
        <f>H247</f>
        <v>556166.5</v>
      </c>
      <c r="I233" s="15">
        <f t="shared" ref="I233:L233" si="52">I247</f>
        <v>0</v>
      </c>
      <c r="J233" s="15">
        <f t="shared" si="52"/>
        <v>0</v>
      </c>
      <c r="K233" s="15">
        <f t="shared" si="52"/>
        <v>376000</v>
      </c>
      <c r="L233" s="15">
        <f t="shared" si="52"/>
        <v>180166.5</v>
      </c>
      <c r="M233" s="15">
        <f>M247</f>
        <v>974628.4</v>
      </c>
      <c r="N233" s="15">
        <f>N247</f>
        <v>395478.6</v>
      </c>
      <c r="O233" s="136"/>
      <c r="P233" s="149"/>
    </row>
    <row r="234" spans="1:16" x14ac:dyDescent="0.35">
      <c r="A234" s="149"/>
      <c r="B234" s="49" t="s">
        <v>19</v>
      </c>
      <c r="C234" s="119"/>
      <c r="D234" s="50"/>
      <c r="E234" s="50"/>
      <c r="F234" s="65"/>
      <c r="G234" s="119"/>
      <c r="H234" s="9"/>
      <c r="I234" s="9"/>
      <c r="J234" s="9"/>
      <c r="K234" s="9"/>
      <c r="L234" s="9"/>
      <c r="M234" s="9"/>
      <c r="N234" s="9"/>
      <c r="O234" s="136"/>
      <c r="P234" s="149"/>
    </row>
    <row r="235" spans="1:16" ht="40.5" x14ac:dyDescent="0.35">
      <c r="A235" s="149"/>
      <c r="B235" s="49" t="s">
        <v>20</v>
      </c>
      <c r="C235" s="119"/>
      <c r="D235" s="50"/>
      <c r="E235" s="50"/>
      <c r="F235" s="65"/>
      <c r="G235" s="119"/>
      <c r="H235" s="9"/>
      <c r="I235" s="9"/>
      <c r="J235" s="9"/>
      <c r="K235" s="9"/>
      <c r="L235" s="9"/>
      <c r="M235" s="9"/>
      <c r="N235" s="9"/>
      <c r="O235" s="136"/>
      <c r="P235" s="149"/>
    </row>
    <row r="236" spans="1:16" ht="40.5" x14ac:dyDescent="0.35">
      <c r="A236" s="149" t="s">
        <v>422</v>
      </c>
      <c r="B236" s="49" t="s">
        <v>121</v>
      </c>
      <c r="C236" s="119"/>
      <c r="D236" s="50"/>
      <c r="E236" s="50"/>
      <c r="F236" s="65"/>
      <c r="G236" s="119"/>
      <c r="H236" s="9">
        <v>4</v>
      </c>
      <c r="I236" s="16"/>
      <c r="J236" s="16"/>
      <c r="K236" s="16"/>
      <c r="L236" s="16">
        <v>4</v>
      </c>
      <c r="M236" s="16">
        <v>3</v>
      </c>
      <c r="N236" s="16">
        <v>3</v>
      </c>
      <c r="O236" s="136" t="s">
        <v>41</v>
      </c>
      <c r="P236" s="149" t="s">
        <v>452</v>
      </c>
    </row>
    <row r="237" spans="1:16" ht="40.5" x14ac:dyDescent="0.35">
      <c r="A237" s="149"/>
      <c r="B237" s="49" t="s">
        <v>33</v>
      </c>
      <c r="C237" s="119"/>
      <c r="D237" s="50"/>
      <c r="E237" s="50"/>
      <c r="F237" s="65"/>
      <c r="G237" s="119"/>
      <c r="H237" s="9"/>
      <c r="I237" s="9" t="s">
        <v>27</v>
      </c>
      <c r="J237" s="9" t="s">
        <v>27</v>
      </c>
      <c r="K237" s="9" t="s">
        <v>27</v>
      </c>
      <c r="L237" s="9" t="s">
        <v>27</v>
      </c>
      <c r="M237" s="9"/>
      <c r="N237" s="9"/>
      <c r="O237" s="136"/>
      <c r="P237" s="149"/>
    </row>
    <row r="238" spans="1:16" ht="40.5" x14ac:dyDescent="0.35">
      <c r="A238" s="149"/>
      <c r="B238" s="49" t="s">
        <v>10</v>
      </c>
      <c r="C238" s="119"/>
      <c r="D238" s="50"/>
      <c r="E238" s="50"/>
      <c r="F238" s="65"/>
      <c r="G238" s="119"/>
      <c r="H238" s="8">
        <f>H239</f>
        <v>395600</v>
      </c>
      <c r="I238" s="8">
        <f t="shared" ref="I238:L238" si="53">I239</f>
        <v>0</v>
      </c>
      <c r="J238" s="8">
        <f t="shared" si="53"/>
        <v>0</v>
      </c>
      <c r="K238" s="8">
        <f t="shared" si="53"/>
        <v>275000</v>
      </c>
      <c r="L238" s="8">
        <f t="shared" si="53"/>
        <v>120600</v>
      </c>
      <c r="M238" s="8">
        <f>M239</f>
        <v>596573.94759999996</v>
      </c>
      <c r="N238" s="8">
        <f>N239</f>
        <v>610869.68359999999</v>
      </c>
      <c r="O238" s="136"/>
      <c r="P238" s="149"/>
    </row>
    <row r="239" spans="1:16" x14ac:dyDescent="0.35">
      <c r="A239" s="149"/>
      <c r="B239" s="49" t="s">
        <v>32</v>
      </c>
      <c r="C239" s="119">
        <v>126</v>
      </c>
      <c r="D239" s="50" t="s">
        <v>477</v>
      </c>
      <c r="E239" s="50" t="s">
        <v>477</v>
      </c>
      <c r="F239" s="119" t="s">
        <v>398</v>
      </c>
      <c r="G239" s="69">
        <v>200</v>
      </c>
      <c r="H239" s="14">
        <f>SUM(I239:L239)</f>
        <v>395600</v>
      </c>
      <c r="I239" s="14">
        <v>0</v>
      </c>
      <c r="J239" s="14">
        <v>0</v>
      </c>
      <c r="K239" s="14">
        <v>275000</v>
      </c>
      <c r="L239" s="14">
        <v>120600</v>
      </c>
      <c r="M239" s="14">
        <v>596573.94759999996</v>
      </c>
      <c r="N239" s="14">
        <v>610869.68359999999</v>
      </c>
      <c r="O239" s="136"/>
      <c r="P239" s="149"/>
    </row>
    <row r="240" spans="1:16" ht="40.5" x14ac:dyDescent="0.35">
      <c r="A240" s="149"/>
      <c r="B240" s="49" t="s">
        <v>18</v>
      </c>
      <c r="C240" s="119"/>
      <c r="D240" s="50"/>
      <c r="E240" s="50"/>
      <c r="F240" s="65"/>
      <c r="G240" s="119"/>
      <c r="H240" s="15"/>
      <c r="I240" s="15"/>
      <c r="J240" s="15"/>
      <c r="K240" s="15"/>
      <c r="L240" s="15"/>
      <c r="M240" s="15"/>
      <c r="N240" s="15"/>
      <c r="O240" s="136"/>
      <c r="P240" s="149"/>
    </row>
    <row r="241" spans="1:16" x14ac:dyDescent="0.35">
      <c r="A241" s="149"/>
      <c r="B241" s="49" t="s">
        <v>19</v>
      </c>
      <c r="C241" s="119"/>
      <c r="D241" s="50"/>
      <c r="E241" s="50"/>
      <c r="F241" s="65"/>
      <c r="G241" s="119"/>
      <c r="H241" s="9"/>
      <c r="I241" s="9"/>
      <c r="J241" s="9"/>
      <c r="K241" s="9"/>
      <c r="L241" s="9"/>
      <c r="M241" s="9"/>
      <c r="N241" s="9"/>
      <c r="O241" s="136"/>
      <c r="P241" s="149"/>
    </row>
    <row r="242" spans="1:16" ht="40.5" x14ac:dyDescent="0.35">
      <c r="A242" s="149"/>
      <c r="B242" s="49" t="s">
        <v>20</v>
      </c>
      <c r="C242" s="119"/>
      <c r="D242" s="50"/>
      <c r="E242" s="50"/>
      <c r="F242" s="65"/>
      <c r="G242" s="119"/>
      <c r="H242" s="9"/>
      <c r="I242" s="9"/>
      <c r="J242" s="9"/>
      <c r="K242" s="9"/>
      <c r="L242" s="9"/>
      <c r="M242" s="9"/>
      <c r="N242" s="9"/>
      <c r="O242" s="136"/>
      <c r="P242" s="149"/>
    </row>
    <row r="243" spans="1:16" ht="40.5" x14ac:dyDescent="0.35">
      <c r="A243" s="149" t="s">
        <v>423</v>
      </c>
      <c r="B243" s="49" t="s">
        <v>121</v>
      </c>
      <c r="C243" s="119"/>
      <c r="D243" s="50"/>
      <c r="E243" s="50"/>
      <c r="F243" s="65"/>
      <c r="G243" s="119"/>
      <c r="H243" s="9">
        <v>3</v>
      </c>
      <c r="I243" s="16"/>
      <c r="J243" s="16"/>
      <c r="K243" s="16"/>
      <c r="L243" s="16">
        <v>3</v>
      </c>
      <c r="M243" s="16">
        <v>3</v>
      </c>
      <c r="N243" s="16">
        <v>3</v>
      </c>
      <c r="O243" s="136" t="s">
        <v>41</v>
      </c>
      <c r="P243" s="149" t="s">
        <v>453</v>
      </c>
    </row>
    <row r="244" spans="1:16" ht="40.5" x14ac:dyDescent="0.35">
      <c r="A244" s="149"/>
      <c r="B244" s="49" t="s">
        <v>33</v>
      </c>
      <c r="C244" s="119"/>
      <c r="D244" s="50"/>
      <c r="E244" s="50"/>
      <c r="F244" s="65"/>
      <c r="G244" s="119"/>
      <c r="H244" s="9"/>
      <c r="I244" s="9" t="s">
        <v>27</v>
      </c>
      <c r="J244" s="9" t="s">
        <v>27</v>
      </c>
      <c r="K244" s="9" t="s">
        <v>27</v>
      </c>
      <c r="L244" s="9" t="s">
        <v>27</v>
      </c>
      <c r="M244" s="9"/>
      <c r="N244" s="9"/>
      <c r="O244" s="136"/>
      <c r="P244" s="149"/>
    </row>
    <row r="245" spans="1:16" ht="40.5" x14ac:dyDescent="0.35">
      <c r="A245" s="149"/>
      <c r="B245" s="49" t="s">
        <v>10</v>
      </c>
      <c r="C245" s="119"/>
      <c r="D245" s="50"/>
      <c r="E245" s="50"/>
      <c r="F245" s="65"/>
      <c r="G245" s="119"/>
      <c r="H245" s="8">
        <f>H247</f>
        <v>556166.5</v>
      </c>
      <c r="I245" s="8">
        <f t="shared" ref="I245:L245" si="54">I247</f>
        <v>0</v>
      </c>
      <c r="J245" s="8">
        <f t="shared" si="54"/>
        <v>0</v>
      </c>
      <c r="K245" s="8">
        <f t="shared" si="54"/>
        <v>376000</v>
      </c>
      <c r="L245" s="8">
        <f t="shared" si="54"/>
        <v>180166.5</v>
      </c>
      <c r="M245" s="8">
        <f>M247</f>
        <v>974628.4</v>
      </c>
      <c r="N245" s="8">
        <f>N247</f>
        <v>395478.6</v>
      </c>
      <c r="O245" s="136"/>
      <c r="P245" s="149"/>
    </row>
    <row r="246" spans="1:16" x14ac:dyDescent="0.35">
      <c r="A246" s="149"/>
      <c r="B246" s="49" t="s">
        <v>32</v>
      </c>
      <c r="C246" s="119"/>
      <c r="D246" s="50"/>
      <c r="E246" s="50"/>
      <c r="F246" s="119"/>
      <c r="G246" s="69"/>
      <c r="H246" s="14"/>
      <c r="I246" s="14"/>
      <c r="J246" s="14"/>
      <c r="K246" s="14"/>
      <c r="L246" s="14"/>
      <c r="M246" s="14"/>
      <c r="N246" s="14"/>
      <c r="O246" s="136"/>
      <c r="P246" s="149"/>
    </row>
    <row r="247" spans="1:16" ht="40.5" x14ac:dyDescent="0.35">
      <c r="A247" s="149"/>
      <c r="B247" s="49" t="s">
        <v>18</v>
      </c>
      <c r="C247" s="119">
        <v>126</v>
      </c>
      <c r="D247" s="50" t="s">
        <v>477</v>
      </c>
      <c r="E247" s="50" t="s">
        <v>477</v>
      </c>
      <c r="F247" s="119" t="s">
        <v>401</v>
      </c>
      <c r="G247" s="69">
        <v>200</v>
      </c>
      <c r="H247" s="14">
        <f>SUM(I247:L247)</f>
        <v>556166.5</v>
      </c>
      <c r="I247" s="14">
        <v>0</v>
      </c>
      <c r="J247" s="14">
        <v>0</v>
      </c>
      <c r="K247" s="14">
        <v>376000</v>
      </c>
      <c r="L247" s="14">
        <v>180166.5</v>
      </c>
      <c r="M247" s="14">
        <v>974628.4</v>
      </c>
      <c r="N247" s="14">
        <v>395478.6</v>
      </c>
      <c r="O247" s="136"/>
      <c r="P247" s="149"/>
    </row>
    <row r="248" spans="1:16" x14ac:dyDescent="0.35">
      <c r="A248" s="149"/>
      <c r="B248" s="49" t="s">
        <v>19</v>
      </c>
      <c r="C248" s="119"/>
      <c r="D248" s="50"/>
      <c r="E248" s="50"/>
      <c r="F248" s="65"/>
      <c r="G248" s="119"/>
      <c r="H248" s="9"/>
      <c r="I248" s="9"/>
      <c r="J248" s="9"/>
      <c r="K248" s="9"/>
      <c r="L248" s="9"/>
      <c r="M248" s="9"/>
      <c r="N248" s="9"/>
      <c r="O248" s="136"/>
      <c r="P248" s="149"/>
    </row>
    <row r="249" spans="1:16" ht="40.5" x14ac:dyDescent="0.35">
      <c r="A249" s="149"/>
      <c r="B249" s="49" t="s">
        <v>20</v>
      </c>
      <c r="C249" s="119"/>
      <c r="D249" s="50"/>
      <c r="E249" s="50"/>
      <c r="F249" s="65"/>
      <c r="G249" s="119"/>
      <c r="H249" s="9"/>
      <c r="I249" s="9"/>
      <c r="J249" s="9"/>
      <c r="K249" s="9"/>
      <c r="L249" s="9"/>
      <c r="M249" s="9"/>
      <c r="N249" s="9"/>
      <c r="O249" s="136"/>
      <c r="P249" s="149"/>
    </row>
    <row r="250" spans="1:16" x14ac:dyDescent="0.35">
      <c r="A250" s="132" t="s">
        <v>599</v>
      </c>
      <c r="B250" s="49" t="s">
        <v>309</v>
      </c>
      <c r="C250" s="119"/>
      <c r="D250" s="50"/>
      <c r="E250" s="50"/>
      <c r="F250" s="65"/>
      <c r="G250" s="119"/>
      <c r="H250" s="9">
        <f>H251+H253</f>
        <v>1224759.6370000001</v>
      </c>
      <c r="I250" s="9">
        <f t="shared" ref="I250:L250" si="55">I251+I253</f>
        <v>70000</v>
      </c>
      <c r="J250" s="9">
        <f t="shared" si="55"/>
        <v>113638.037</v>
      </c>
      <c r="K250" s="9">
        <f t="shared" si="55"/>
        <v>740037.1</v>
      </c>
      <c r="L250" s="9">
        <f t="shared" si="55"/>
        <v>301084.5</v>
      </c>
      <c r="M250" s="9">
        <f>M251+M253</f>
        <v>1844195.4476000001</v>
      </c>
      <c r="N250" s="9">
        <f>N251+N253</f>
        <v>1279341.3835999998</v>
      </c>
      <c r="O250" s="137"/>
      <c r="P250" s="137" t="s">
        <v>27</v>
      </c>
    </row>
    <row r="251" spans="1:16" ht="40.5" x14ac:dyDescent="0.35">
      <c r="A251" s="133"/>
      <c r="B251" s="49" t="s">
        <v>28</v>
      </c>
      <c r="C251" s="119"/>
      <c r="D251" s="50"/>
      <c r="E251" s="50"/>
      <c r="F251" s="119"/>
      <c r="G251" s="119"/>
      <c r="H251" s="9">
        <f>H252</f>
        <v>668593.13699999999</v>
      </c>
      <c r="I251" s="9">
        <f t="shared" ref="I251:L251" si="56">I252</f>
        <v>70000</v>
      </c>
      <c r="J251" s="9">
        <f t="shared" si="56"/>
        <v>113638.037</v>
      </c>
      <c r="K251" s="9">
        <f t="shared" si="56"/>
        <v>364037.1</v>
      </c>
      <c r="L251" s="9">
        <f t="shared" si="56"/>
        <v>120918</v>
      </c>
      <c r="M251" s="9">
        <f>M252</f>
        <v>869567.04759999993</v>
      </c>
      <c r="N251" s="9">
        <f>N252</f>
        <v>883862.78359999997</v>
      </c>
      <c r="O251" s="138"/>
      <c r="P251" s="138"/>
    </row>
    <row r="252" spans="1:16" x14ac:dyDescent="0.35">
      <c r="A252" s="133"/>
      <c r="B252" s="49" t="s">
        <v>29</v>
      </c>
      <c r="C252" s="119">
        <v>126</v>
      </c>
      <c r="D252" s="50"/>
      <c r="E252" s="50"/>
      <c r="F252" s="119"/>
      <c r="G252" s="119"/>
      <c r="H252" s="9">
        <f>H211+H232</f>
        <v>668593.13699999999</v>
      </c>
      <c r="I252" s="9">
        <f t="shared" ref="I252:L252" si="57">I211+I232</f>
        <v>70000</v>
      </c>
      <c r="J252" s="9">
        <f t="shared" si="57"/>
        <v>113638.037</v>
      </c>
      <c r="K252" s="9">
        <f t="shared" si="57"/>
        <v>364037.1</v>
      </c>
      <c r="L252" s="9">
        <f t="shared" si="57"/>
        <v>120918</v>
      </c>
      <c r="M252" s="9">
        <f>M211+M232</f>
        <v>869567.04759999993</v>
      </c>
      <c r="N252" s="9">
        <f>N211+N232</f>
        <v>883862.78359999997</v>
      </c>
      <c r="O252" s="138"/>
      <c r="P252" s="138"/>
    </row>
    <row r="253" spans="1:16" ht="60.75" x14ac:dyDescent="0.35">
      <c r="A253" s="133"/>
      <c r="B253" s="49" t="s">
        <v>304</v>
      </c>
      <c r="C253" s="119"/>
      <c r="D253" s="50"/>
      <c r="E253" s="50"/>
      <c r="F253" s="65"/>
      <c r="G253" s="119"/>
      <c r="H253" s="9">
        <f>H254</f>
        <v>556166.5</v>
      </c>
      <c r="I253" s="9">
        <f t="shared" ref="I253:L253" si="58">I254</f>
        <v>0</v>
      </c>
      <c r="J253" s="9">
        <f t="shared" si="58"/>
        <v>0</v>
      </c>
      <c r="K253" s="9">
        <f t="shared" si="58"/>
        <v>376000</v>
      </c>
      <c r="L253" s="9">
        <f t="shared" si="58"/>
        <v>180166.5</v>
      </c>
      <c r="M253" s="9">
        <f>M254</f>
        <v>974628.4</v>
      </c>
      <c r="N253" s="9">
        <f>N254</f>
        <v>395478.6</v>
      </c>
      <c r="O253" s="138"/>
      <c r="P253" s="138"/>
    </row>
    <row r="254" spans="1:16" x14ac:dyDescent="0.35">
      <c r="A254" s="133"/>
      <c r="B254" s="49" t="s">
        <v>29</v>
      </c>
      <c r="C254" s="119">
        <v>126</v>
      </c>
      <c r="D254" s="50"/>
      <c r="E254" s="50"/>
      <c r="F254" s="65"/>
      <c r="G254" s="119"/>
      <c r="H254" s="9">
        <f>H233</f>
        <v>556166.5</v>
      </c>
      <c r="I254" s="9">
        <f t="shared" ref="I254:L254" si="59">I233</f>
        <v>0</v>
      </c>
      <c r="J254" s="9">
        <f t="shared" si="59"/>
        <v>0</v>
      </c>
      <c r="K254" s="9">
        <f t="shared" si="59"/>
        <v>376000</v>
      </c>
      <c r="L254" s="9">
        <f t="shared" si="59"/>
        <v>180166.5</v>
      </c>
      <c r="M254" s="9">
        <f>M233</f>
        <v>974628.4</v>
      </c>
      <c r="N254" s="9">
        <f>N233</f>
        <v>395478.6</v>
      </c>
      <c r="O254" s="138"/>
      <c r="P254" s="138"/>
    </row>
    <row r="255" spans="1:16" x14ac:dyDescent="0.35">
      <c r="A255" s="133"/>
      <c r="B255" s="49" t="s">
        <v>19</v>
      </c>
      <c r="C255" s="119"/>
      <c r="D255" s="50"/>
      <c r="E255" s="50"/>
      <c r="F255" s="65"/>
      <c r="G255" s="119"/>
      <c r="H255" s="9"/>
      <c r="I255" s="9"/>
      <c r="J255" s="9"/>
      <c r="K255" s="9"/>
      <c r="L255" s="9"/>
      <c r="M255" s="9"/>
      <c r="N255" s="9"/>
      <c r="O255" s="138"/>
      <c r="P255" s="138"/>
    </row>
    <row r="256" spans="1:16" ht="40.5" x14ac:dyDescent="0.35">
      <c r="A256" s="134"/>
      <c r="B256" s="49" t="s">
        <v>14</v>
      </c>
      <c r="C256" s="119"/>
      <c r="D256" s="50"/>
      <c r="E256" s="50"/>
      <c r="F256" s="65"/>
      <c r="G256" s="119"/>
      <c r="H256" s="9"/>
      <c r="I256" s="9"/>
      <c r="J256" s="9"/>
      <c r="K256" s="9"/>
      <c r="L256" s="9"/>
      <c r="M256" s="9"/>
      <c r="N256" s="9"/>
      <c r="O256" s="139"/>
      <c r="P256" s="139"/>
    </row>
    <row r="257" spans="1:16" x14ac:dyDescent="0.35">
      <c r="A257" s="150" t="s">
        <v>64</v>
      </c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</row>
    <row r="258" spans="1:16" x14ac:dyDescent="0.35">
      <c r="A258" s="149" t="s">
        <v>65</v>
      </c>
      <c r="B258" s="49" t="s">
        <v>8</v>
      </c>
      <c r="C258" s="119"/>
      <c r="D258" s="50"/>
      <c r="E258" s="50"/>
      <c r="F258" s="65"/>
      <c r="G258" s="119"/>
      <c r="H258" s="9"/>
      <c r="I258" s="9"/>
      <c r="J258" s="9"/>
      <c r="K258" s="9"/>
      <c r="L258" s="9"/>
      <c r="M258" s="9"/>
      <c r="N258" s="9"/>
      <c r="O258" s="136" t="s">
        <v>41</v>
      </c>
      <c r="P258" s="149" t="s">
        <v>696</v>
      </c>
    </row>
    <row r="259" spans="1:16" ht="40.5" x14ac:dyDescent="0.35">
      <c r="A259" s="149"/>
      <c r="B259" s="49" t="s">
        <v>35</v>
      </c>
      <c r="C259" s="119"/>
      <c r="D259" s="50"/>
      <c r="E259" s="50"/>
      <c r="F259" s="65"/>
      <c r="G259" s="119"/>
      <c r="H259" s="9"/>
      <c r="I259" s="9" t="s">
        <v>27</v>
      </c>
      <c r="J259" s="9" t="s">
        <v>27</v>
      </c>
      <c r="K259" s="9" t="s">
        <v>27</v>
      </c>
      <c r="L259" s="9" t="s">
        <v>27</v>
      </c>
      <c r="M259" s="9"/>
      <c r="N259" s="9"/>
      <c r="O259" s="136"/>
      <c r="P259" s="149"/>
    </row>
    <row r="260" spans="1:16" ht="40.5" x14ac:dyDescent="0.35">
      <c r="A260" s="149"/>
      <c r="B260" s="49" t="s">
        <v>10</v>
      </c>
      <c r="C260" s="119"/>
      <c r="D260" s="50"/>
      <c r="E260" s="50"/>
      <c r="F260" s="65"/>
      <c r="G260" s="119"/>
      <c r="H260" s="9">
        <f>H261+H262</f>
        <v>205026.3</v>
      </c>
      <c r="I260" s="9">
        <f t="shared" ref="I260:L260" si="60">I261+I262</f>
        <v>17500</v>
      </c>
      <c r="J260" s="9">
        <f t="shared" si="60"/>
        <v>33734.31</v>
      </c>
      <c r="K260" s="9">
        <f t="shared" si="60"/>
        <v>126570.79</v>
      </c>
      <c r="L260" s="9">
        <f t="shared" si="60"/>
        <v>27221.199999999997</v>
      </c>
      <c r="M260" s="9">
        <f>M261+M262</f>
        <v>208571.9</v>
      </c>
      <c r="N260" s="9">
        <f>N261+N262</f>
        <v>208571.9</v>
      </c>
      <c r="O260" s="136"/>
      <c r="P260" s="149"/>
    </row>
    <row r="261" spans="1:16" x14ac:dyDescent="0.35">
      <c r="A261" s="149"/>
      <c r="B261" s="49" t="s">
        <v>32</v>
      </c>
      <c r="C261" s="119"/>
      <c r="D261" s="50"/>
      <c r="E261" s="50"/>
      <c r="F261" s="65"/>
      <c r="G261" s="119"/>
      <c r="H261" s="9">
        <f>H268+H275+H289+H282+H296+H303</f>
        <v>172783.9</v>
      </c>
      <c r="I261" s="9">
        <f t="shared" ref="I261:L261" si="61">I268+I275+I289+I282+I296+I303</f>
        <v>17500</v>
      </c>
      <c r="J261" s="9">
        <f t="shared" si="61"/>
        <v>25963.360000000001</v>
      </c>
      <c r="K261" s="9">
        <f t="shared" si="61"/>
        <v>110927.43999999999</v>
      </c>
      <c r="L261" s="9">
        <f t="shared" si="61"/>
        <v>18393.099999999999</v>
      </c>
      <c r="M261" s="9">
        <f>M268+M275+M289+M282+M296+M303</f>
        <v>176329.5</v>
      </c>
      <c r="N261" s="9">
        <f>N268+N275+N289+N282+N296+N303</f>
        <v>176329.5</v>
      </c>
      <c r="O261" s="136"/>
      <c r="P261" s="149"/>
    </row>
    <row r="262" spans="1:16" ht="40.5" x14ac:dyDescent="0.35">
      <c r="A262" s="149"/>
      <c r="B262" s="49" t="s">
        <v>18</v>
      </c>
      <c r="C262" s="119"/>
      <c r="D262" s="50"/>
      <c r="E262" s="50"/>
      <c r="F262" s="65"/>
      <c r="G262" s="119"/>
      <c r="H262" s="9">
        <f>H269+H276+H283+H290+H297+H304</f>
        <v>32242.400000000001</v>
      </c>
      <c r="I262" s="9">
        <f t="shared" ref="I262:L262" si="62">I269+I276+I283+I290+I297+I304</f>
        <v>0</v>
      </c>
      <c r="J262" s="9">
        <f t="shared" si="62"/>
        <v>7770.95</v>
      </c>
      <c r="K262" s="9">
        <f t="shared" si="62"/>
        <v>15643.35</v>
      </c>
      <c r="L262" s="9">
        <f t="shared" si="62"/>
        <v>8828.1</v>
      </c>
      <c r="M262" s="9">
        <f>M269+M276+M283+M290+M297+M304</f>
        <v>32242.400000000001</v>
      </c>
      <c r="N262" s="9">
        <f>N269+N276+N283+N290+N297+N304</f>
        <v>32242.400000000001</v>
      </c>
      <c r="O262" s="136"/>
      <c r="P262" s="149"/>
    </row>
    <row r="263" spans="1:16" x14ac:dyDescent="0.35">
      <c r="A263" s="149"/>
      <c r="B263" s="49" t="s">
        <v>19</v>
      </c>
      <c r="C263" s="119"/>
      <c r="D263" s="50"/>
      <c r="E263" s="50"/>
      <c r="F263" s="65"/>
      <c r="G263" s="119"/>
      <c r="H263" s="9"/>
      <c r="I263" s="9"/>
      <c r="J263" s="9"/>
      <c r="K263" s="9"/>
      <c r="L263" s="9"/>
      <c r="M263" s="9"/>
      <c r="N263" s="9"/>
      <c r="O263" s="136"/>
      <c r="P263" s="149"/>
    </row>
    <row r="264" spans="1:16" ht="40.5" x14ac:dyDescent="0.35">
      <c r="A264" s="149"/>
      <c r="B264" s="49" t="s">
        <v>20</v>
      </c>
      <c r="C264" s="119"/>
      <c r="D264" s="50"/>
      <c r="E264" s="50"/>
      <c r="F264" s="65"/>
      <c r="G264" s="119"/>
      <c r="H264" s="9"/>
      <c r="I264" s="9"/>
      <c r="J264" s="9"/>
      <c r="K264" s="9"/>
      <c r="L264" s="9"/>
      <c r="M264" s="9"/>
      <c r="N264" s="9"/>
      <c r="O264" s="136"/>
      <c r="P264" s="149"/>
    </row>
    <row r="265" spans="1:16" ht="40.5" x14ac:dyDescent="0.35">
      <c r="A265" s="149" t="s">
        <v>66</v>
      </c>
      <c r="B265" s="49" t="s">
        <v>67</v>
      </c>
      <c r="C265" s="119"/>
      <c r="D265" s="50"/>
      <c r="E265" s="50"/>
      <c r="F265" s="65"/>
      <c r="G265" s="119"/>
      <c r="H265" s="9" t="s">
        <v>48</v>
      </c>
      <c r="I265" s="9" t="s">
        <v>48</v>
      </c>
      <c r="J265" s="9" t="s">
        <v>48</v>
      </c>
      <c r="K265" s="9" t="s">
        <v>48</v>
      </c>
      <c r="L265" s="9"/>
      <c r="M265" s="9" t="s">
        <v>48</v>
      </c>
      <c r="N265" s="9" t="s">
        <v>48</v>
      </c>
      <c r="O265" s="136" t="s">
        <v>41</v>
      </c>
      <c r="P265" s="149" t="s">
        <v>68</v>
      </c>
    </row>
    <row r="266" spans="1:16" ht="40.5" x14ac:dyDescent="0.35">
      <c r="A266" s="149"/>
      <c r="B266" s="49" t="s">
        <v>31</v>
      </c>
      <c r="C266" s="119"/>
      <c r="D266" s="50"/>
      <c r="E266" s="50"/>
      <c r="F266" s="65"/>
      <c r="G266" s="119"/>
      <c r="H266" s="9"/>
      <c r="I266" s="9" t="s">
        <v>27</v>
      </c>
      <c r="J266" s="9" t="s">
        <v>27</v>
      </c>
      <c r="K266" s="9" t="s">
        <v>27</v>
      </c>
      <c r="L266" s="9" t="s">
        <v>27</v>
      </c>
      <c r="M266" s="9"/>
      <c r="N266" s="9"/>
      <c r="O266" s="136"/>
      <c r="P266" s="149"/>
    </row>
    <row r="267" spans="1:16" ht="40.5" x14ac:dyDescent="0.35">
      <c r="A267" s="149"/>
      <c r="B267" s="49" t="s">
        <v>10</v>
      </c>
      <c r="C267" s="119"/>
      <c r="D267" s="50"/>
      <c r="E267" s="50"/>
      <c r="F267" s="65"/>
      <c r="G267" s="119"/>
      <c r="H267" s="9">
        <f>H268</f>
        <v>75202</v>
      </c>
      <c r="I267" s="9">
        <f t="shared" ref="I267:L267" si="63">I268</f>
        <v>7500</v>
      </c>
      <c r="J267" s="9">
        <f t="shared" si="63"/>
        <v>233.6</v>
      </c>
      <c r="K267" s="9">
        <f t="shared" si="63"/>
        <v>67468.399999999994</v>
      </c>
      <c r="L267" s="9">
        <f t="shared" si="63"/>
        <v>0</v>
      </c>
      <c r="M267" s="9">
        <f>M268</f>
        <v>75202</v>
      </c>
      <c r="N267" s="9">
        <f>N268</f>
        <v>75202</v>
      </c>
      <c r="O267" s="136"/>
      <c r="P267" s="149"/>
    </row>
    <row r="268" spans="1:16" x14ac:dyDescent="0.35">
      <c r="A268" s="149"/>
      <c r="B268" s="49" t="s">
        <v>32</v>
      </c>
      <c r="C268" s="119">
        <v>126</v>
      </c>
      <c r="D268" s="50" t="s">
        <v>477</v>
      </c>
      <c r="E268" s="50" t="s">
        <v>477</v>
      </c>
      <c r="F268" s="119" t="s">
        <v>352</v>
      </c>
      <c r="G268" s="119">
        <v>200</v>
      </c>
      <c r="H268" s="9">
        <f>SUM(I268:L268)</f>
        <v>75202</v>
      </c>
      <c r="I268" s="9">
        <v>7500</v>
      </c>
      <c r="J268" s="9">
        <v>233.6</v>
      </c>
      <c r="K268" s="9">
        <v>67468.399999999994</v>
      </c>
      <c r="L268" s="9">
        <v>0</v>
      </c>
      <c r="M268" s="9">
        <v>75202</v>
      </c>
      <c r="N268" s="9">
        <v>75202</v>
      </c>
      <c r="O268" s="136"/>
      <c r="P268" s="149"/>
    </row>
    <row r="269" spans="1:16" ht="40.5" x14ac:dyDescent="0.35">
      <c r="A269" s="149"/>
      <c r="B269" s="49" t="s">
        <v>18</v>
      </c>
      <c r="C269" s="119"/>
      <c r="D269" s="50"/>
      <c r="E269" s="50"/>
      <c r="F269" s="65"/>
      <c r="G269" s="119"/>
      <c r="H269" s="9"/>
      <c r="I269" s="9"/>
      <c r="J269" s="9"/>
      <c r="K269" s="9"/>
      <c r="L269" s="9"/>
      <c r="M269" s="9"/>
      <c r="N269" s="9"/>
      <c r="O269" s="136"/>
      <c r="P269" s="149"/>
    </row>
    <row r="270" spans="1:16" x14ac:dyDescent="0.35">
      <c r="A270" s="149"/>
      <c r="B270" s="49" t="s">
        <v>19</v>
      </c>
      <c r="C270" s="119"/>
      <c r="D270" s="50"/>
      <c r="E270" s="50"/>
      <c r="F270" s="65"/>
      <c r="G270" s="119"/>
      <c r="H270" s="9"/>
      <c r="I270" s="9"/>
      <c r="J270" s="9"/>
      <c r="K270" s="9"/>
      <c r="L270" s="9"/>
      <c r="M270" s="9"/>
      <c r="N270" s="9"/>
      <c r="O270" s="136"/>
      <c r="P270" s="149"/>
    </row>
    <row r="271" spans="1:16" ht="40.5" x14ac:dyDescent="0.35">
      <c r="A271" s="149"/>
      <c r="B271" s="49" t="s">
        <v>20</v>
      </c>
      <c r="C271" s="119"/>
      <c r="D271" s="50"/>
      <c r="E271" s="50"/>
      <c r="F271" s="65"/>
      <c r="G271" s="119"/>
      <c r="H271" s="9"/>
      <c r="I271" s="9"/>
      <c r="J271" s="9"/>
      <c r="K271" s="9"/>
      <c r="L271" s="9"/>
      <c r="M271" s="9"/>
      <c r="N271" s="9"/>
      <c r="O271" s="136"/>
      <c r="P271" s="149"/>
    </row>
    <row r="272" spans="1:16" ht="40.5" x14ac:dyDescent="0.35">
      <c r="A272" s="149" t="s">
        <v>69</v>
      </c>
      <c r="B272" s="49" t="s">
        <v>67</v>
      </c>
      <c r="C272" s="119"/>
      <c r="D272" s="50"/>
      <c r="E272" s="50"/>
      <c r="F272" s="65"/>
      <c r="G272" s="119"/>
      <c r="H272" s="9" t="s">
        <v>48</v>
      </c>
      <c r="I272" s="9" t="s">
        <v>48</v>
      </c>
      <c r="J272" s="9"/>
      <c r="K272" s="9" t="s">
        <v>48</v>
      </c>
      <c r="L272" s="9"/>
      <c r="M272" s="9" t="s">
        <v>48</v>
      </c>
      <c r="N272" s="9" t="s">
        <v>48</v>
      </c>
      <c r="O272" s="136" t="s">
        <v>41</v>
      </c>
      <c r="P272" s="149" t="s">
        <v>68</v>
      </c>
    </row>
    <row r="273" spans="1:16" ht="40.5" x14ac:dyDescent="0.35">
      <c r="A273" s="149"/>
      <c r="B273" s="49" t="s">
        <v>31</v>
      </c>
      <c r="C273" s="119"/>
      <c r="D273" s="50"/>
      <c r="E273" s="50"/>
      <c r="F273" s="65"/>
      <c r="G273" s="119"/>
      <c r="H273" s="9"/>
      <c r="I273" s="9" t="s">
        <v>27</v>
      </c>
      <c r="J273" s="9" t="s">
        <v>27</v>
      </c>
      <c r="K273" s="9" t="s">
        <v>27</v>
      </c>
      <c r="L273" s="9" t="s">
        <v>27</v>
      </c>
      <c r="M273" s="9"/>
      <c r="N273" s="9"/>
      <c r="O273" s="136"/>
      <c r="P273" s="149"/>
    </row>
    <row r="274" spans="1:16" ht="40.5" x14ac:dyDescent="0.35">
      <c r="A274" s="149"/>
      <c r="B274" s="49" t="s">
        <v>10</v>
      </c>
      <c r="C274" s="119"/>
      <c r="D274" s="50"/>
      <c r="E274" s="50"/>
      <c r="F274" s="65"/>
      <c r="G274" s="119"/>
      <c r="H274" s="9">
        <f>H275</f>
        <v>1764</v>
      </c>
      <c r="I274" s="9">
        <f t="shared" ref="I274:L274" si="64">I275</f>
        <v>1000</v>
      </c>
      <c r="J274" s="9">
        <f t="shared" si="64"/>
        <v>0</v>
      </c>
      <c r="K274" s="9">
        <f t="shared" si="64"/>
        <v>764</v>
      </c>
      <c r="L274" s="9">
        <f t="shared" si="64"/>
        <v>0</v>
      </c>
      <c r="M274" s="9">
        <f>M275</f>
        <v>1764</v>
      </c>
      <c r="N274" s="9">
        <f>N275</f>
        <v>1764</v>
      </c>
      <c r="O274" s="136"/>
      <c r="P274" s="149"/>
    </row>
    <row r="275" spans="1:16" x14ac:dyDescent="0.35">
      <c r="A275" s="149"/>
      <c r="B275" s="49" t="s">
        <v>32</v>
      </c>
      <c r="C275" s="119">
        <v>126</v>
      </c>
      <c r="D275" s="50" t="s">
        <v>477</v>
      </c>
      <c r="E275" s="50" t="s">
        <v>477</v>
      </c>
      <c r="F275" s="119" t="s">
        <v>352</v>
      </c>
      <c r="G275" s="119">
        <v>200</v>
      </c>
      <c r="H275" s="9">
        <f>SUM(I275:L275)</f>
        <v>1764</v>
      </c>
      <c r="I275" s="9">
        <v>1000</v>
      </c>
      <c r="J275" s="9">
        <v>0</v>
      </c>
      <c r="K275" s="9">
        <v>764</v>
      </c>
      <c r="L275" s="9">
        <v>0</v>
      </c>
      <c r="M275" s="9">
        <v>1764</v>
      </c>
      <c r="N275" s="9">
        <v>1764</v>
      </c>
      <c r="O275" s="136"/>
      <c r="P275" s="149"/>
    </row>
    <row r="276" spans="1:16" ht="40.5" x14ac:dyDescent="0.35">
      <c r="A276" s="149"/>
      <c r="B276" s="49" t="s">
        <v>18</v>
      </c>
      <c r="C276" s="119"/>
      <c r="D276" s="50"/>
      <c r="E276" s="50"/>
      <c r="F276" s="65"/>
      <c r="G276" s="119"/>
      <c r="H276" s="9"/>
      <c r="I276" s="9"/>
      <c r="J276" s="9"/>
      <c r="K276" s="9"/>
      <c r="L276" s="9"/>
      <c r="M276" s="9"/>
      <c r="N276" s="9"/>
      <c r="O276" s="136"/>
      <c r="P276" s="149"/>
    </row>
    <row r="277" spans="1:16" x14ac:dyDescent="0.35">
      <c r="A277" s="149"/>
      <c r="B277" s="49" t="s">
        <v>19</v>
      </c>
      <c r="C277" s="119"/>
      <c r="D277" s="50"/>
      <c r="E277" s="50"/>
      <c r="F277" s="65"/>
      <c r="G277" s="119"/>
      <c r="H277" s="9"/>
      <c r="I277" s="9"/>
      <c r="J277" s="9"/>
      <c r="K277" s="9"/>
      <c r="L277" s="9"/>
      <c r="M277" s="9"/>
      <c r="N277" s="9"/>
      <c r="O277" s="136"/>
      <c r="P277" s="149"/>
    </row>
    <row r="278" spans="1:16" ht="40.5" x14ac:dyDescent="0.35">
      <c r="A278" s="149"/>
      <c r="B278" s="49" t="s">
        <v>20</v>
      </c>
      <c r="C278" s="119"/>
      <c r="D278" s="50"/>
      <c r="E278" s="50"/>
      <c r="F278" s="65"/>
      <c r="G278" s="119"/>
      <c r="H278" s="9"/>
      <c r="I278" s="9"/>
      <c r="J278" s="9"/>
      <c r="K278" s="9"/>
      <c r="L278" s="9"/>
      <c r="M278" s="9"/>
      <c r="N278" s="9"/>
      <c r="O278" s="136"/>
      <c r="P278" s="149"/>
    </row>
    <row r="279" spans="1:16" x14ac:dyDescent="0.35">
      <c r="A279" s="149" t="s">
        <v>71</v>
      </c>
      <c r="B279" s="49" t="s">
        <v>72</v>
      </c>
      <c r="C279" s="119"/>
      <c r="D279" s="50"/>
      <c r="E279" s="50"/>
      <c r="F279" s="65"/>
      <c r="G279" s="119"/>
      <c r="H279" s="9">
        <v>6225</v>
      </c>
      <c r="I279" s="9"/>
      <c r="J279" s="9"/>
      <c r="K279" s="9">
        <v>6225</v>
      </c>
      <c r="L279" s="9"/>
      <c r="M279" s="9">
        <v>6225</v>
      </c>
      <c r="N279" s="9">
        <v>6225</v>
      </c>
      <c r="O279" s="136" t="s">
        <v>41</v>
      </c>
      <c r="P279" s="149" t="s">
        <v>73</v>
      </c>
    </row>
    <row r="280" spans="1:16" ht="40.5" x14ac:dyDescent="0.35">
      <c r="A280" s="149"/>
      <c r="B280" s="49" t="s">
        <v>35</v>
      </c>
      <c r="C280" s="119"/>
      <c r="D280" s="50"/>
      <c r="E280" s="50"/>
      <c r="F280" s="65"/>
      <c r="G280" s="119"/>
      <c r="H280" s="9">
        <v>0.5</v>
      </c>
      <c r="I280" s="9" t="s">
        <v>27</v>
      </c>
      <c r="J280" s="9" t="s">
        <v>27</v>
      </c>
      <c r="K280" s="9" t="s">
        <v>27</v>
      </c>
      <c r="L280" s="9" t="s">
        <v>27</v>
      </c>
      <c r="M280" s="9">
        <v>0.5</v>
      </c>
      <c r="N280" s="9">
        <v>0.5</v>
      </c>
      <c r="O280" s="136"/>
      <c r="P280" s="149"/>
    </row>
    <row r="281" spans="1:16" ht="40.5" x14ac:dyDescent="0.35">
      <c r="A281" s="149"/>
      <c r="B281" s="49" t="s">
        <v>10</v>
      </c>
      <c r="C281" s="119"/>
      <c r="D281" s="50"/>
      <c r="E281" s="50"/>
      <c r="F281" s="65"/>
      <c r="G281" s="119"/>
      <c r="H281" s="9">
        <f>H282</f>
        <v>3112.5</v>
      </c>
      <c r="I281" s="9">
        <f t="shared" ref="I281:L281" si="65">I282</f>
        <v>0</v>
      </c>
      <c r="J281" s="9">
        <f t="shared" si="65"/>
        <v>0</v>
      </c>
      <c r="K281" s="9">
        <f t="shared" si="65"/>
        <v>3112.5</v>
      </c>
      <c r="L281" s="9">
        <f t="shared" si="65"/>
        <v>0</v>
      </c>
      <c r="M281" s="9">
        <f>M282</f>
        <v>3112.5</v>
      </c>
      <c r="N281" s="9">
        <f>N282</f>
        <v>3112.5</v>
      </c>
      <c r="O281" s="136"/>
      <c r="P281" s="149"/>
    </row>
    <row r="282" spans="1:16" x14ac:dyDescent="0.35">
      <c r="A282" s="149"/>
      <c r="B282" s="49" t="s">
        <v>32</v>
      </c>
      <c r="C282" s="119">
        <v>126</v>
      </c>
      <c r="D282" s="50" t="s">
        <v>477</v>
      </c>
      <c r="E282" s="50" t="s">
        <v>477</v>
      </c>
      <c r="F282" s="119" t="s">
        <v>352</v>
      </c>
      <c r="G282" s="119">
        <v>600</v>
      </c>
      <c r="H282" s="9">
        <f>SUM(I282:L282)</f>
        <v>3112.5</v>
      </c>
      <c r="I282" s="9">
        <v>0</v>
      </c>
      <c r="J282" s="9">
        <v>0</v>
      </c>
      <c r="K282" s="9">
        <v>3112.5</v>
      </c>
      <c r="L282" s="9">
        <v>0</v>
      </c>
      <c r="M282" s="9">
        <v>3112.5</v>
      </c>
      <c r="N282" s="9">
        <v>3112.5</v>
      </c>
      <c r="O282" s="136"/>
      <c r="P282" s="149"/>
    </row>
    <row r="283" spans="1:16" ht="40.5" x14ac:dyDescent="0.35">
      <c r="A283" s="149"/>
      <c r="B283" s="49" t="s">
        <v>18</v>
      </c>
      <c r="C283" s="119"/>
      <c r="D283" s="50"/>
      <c r="E283" s="50"/>
      <c r="F283" s="65"/>
      <c r="G283" s="119"/>
      <c r="H283" s="9"/>
      <c r="I283" s="9"/>
      <c r="J283" s="9"/>
      <c r="K283" s="9"/>
      <c r="L283" s="9"/>
      <c r="M283" s="9"/>
      <c r="N283" s="9"/>
      <c r="O283" s="136"/>
      <c r="P283" s="149"/>
    </row>
    <row r="284" spans="1:16" x14ac:dyDescent="0.35">
      <c r="A284" s="149"/>
      <c r="B284" s="49" t="s">
        <v>19</v>
      </c>
      <c r="C284" s="119"/>
      <c r="D284" s="50"/>
      <c r="E284" s="50"/>
      <c r="F284" s="65"/>
      <c r="G284" s="119"/>
      <c r="H284" s="9"/>
      <c r="I284" s="9"/>
      <c r="J284" s="9"/>
      <c r="K284" s="9"/>
      <c r="L284" s="9"/>
      <c r="M284" s="9"/>
      <c r="N284" s="9"/>
      <c r="O284" s="136"/>
      <c r="P284" s="149"/>
    </row>
    <row r="285" spans="1:16" ht="40.5" x14ac:dyDescent="0.35">
      <c r="A285" s="149"/>
      <c r="B285" s="49" t="s">
        <v>20</v>
      </c>
      <c r="C285" s="119"/>
      <c r="D285" s="50"/>
      <c r="E285" s="50"/>
      <c r="F285" s="65"/>
      <c r="G285" s="119"/>
      <c r="H285" s="9"/>
      <c r="I285" s="9"/>
      <c r="J285" s="9"/>
      <c r="K285" s="9"/>
      <c r="L285" s="9"/>
      <c r="M285" s="9"/>
      <c r="N285" s="9"/>
      <c r="O285" s="136"/>
      <c r="P285" s="149"/>
    </row>
    <row r="286" spans="1:16" x14ac:dyDescent="0.35">
      <c r="A286" s="149" t="s">
        <v>279</v>
      </c>
      <c r="B286" s="49" t="s">
        <v>74</v>
      </c>
      <c r="C286" s="119"/>
      <c r="D286" s="50"/>
      <c r="E286" s="50"/>
      <c r="F286" s="65"/>
      <c r="G286" s="119"/>
      <c r="H286" s="9" t="s">
        <v>48</v>
      </c>
      <c r="I286" s="9"/>
      <c r="J286" s="9" t="s">
        <v>48</v>
      </c>
      <c r="K286" s="9" t="s">
        <v>48</v>
      </c>
      <c r="L286" s="9" t="s">
        <v>48</v>
      </c>
      <c r="M286" s="9" t="s">
        <v>48</v>
      </c>
      <c r="N286" s="9" t="s">
        <v>48</v>
      </c>
      <c r="O286" s="136" t="s">
        <v>41</v>
      </c>
      <c r="P286" s="149" t="s">
        <v>487</v>
      </c>
    </row>
    <row r="287" spans="1:16" ht="40.5" x14ac:dyDescent="0.35">
      <c r="A287" s="149"/>
      <c r="B287" s="49" t="s">
        <v>35</v>
      </c>
      <c r="C287" s="119"/>
      <c r="D287" s="50"/>
      <c r="E287" s="50"/>
      <c r="F287" s="65"/>
      <c r="G287" s="119"/>
      <c r="H287" s="9"/>
      <c r="I287" s="9" t="s">
        <v>27</v>
      </c>
      <c r="J287" s="9" t="s">
        <v>27</v>
      </c>
      <c r="K287" s="9" t="s">
        <v>27</v>
      </c>
      <c r="L287" s="9" t="s">
        <v>27</v>
      </c>
      <c r="M287" s="9"/>
      <c r="N287" s="9"/>
      <c r="O287" s="136"/>
      <c r="P287" s="149"/>
    </row>
    <row r="288" spans="1:16" ht="40.5" x14ac:dyDescent="0.35">
      <c r="A288" s="149"/>
      <c r="B288" s="49" t="s">
        <v>10</v>
      </c>
      <c r="C288" s="119"/>
      <c r="D288" s="50"/>
      <c r="E288" s="50"/>
      <c r="F288" s="65"/>
      <c r="G288" s="119"/>
      <c r="H288" s="9">
        <f>H289+H290</f>
        <v>66337.8</v>
      </c>
      <c r="I288" s="9">
        <f t="shared" ref="I288:L288" si="66">I289+I290</f>
        <v>0</v>
      </c>
      <c r="J288" s="9">
        <f t="shared" si="66"/>
        <v>15988.55</v>
      </c>
      <c r="K288" s="9">
        <f t="shared" si="66"/>
        <v>32188.050000000003</v>
      </c>
      <c r="L288" s="9">
        <f t="shared" si="66"/>
        <v>18161.2</v>
      </c>
      <c r="M288" s="9">
        <f>M289+M290</f>
        <v>69883.399999999994</v>
      </c>
      <c r="N288" s="9">
        <f>N289+N290</f>
        <v>69883.399999999994</v>
      </c>
      <c r="O288" s="136"/>
      <c r="P288" s="149"/>
    </row>
    <row r="289" spans="1:16" x14ac:dyDescent="0.35">
      <c r="A289" s="149"/>
      <c r="B289" s="49" t="s">
        <v>290</v>
      </c>
      <c r="C289" s="119">
        <v>126</v>
      </c>
      <c r="D289" s="50" t="s">
        <v>477</v>
      </c>
      <c r="E289" s="50" t="s">
        <v>477</v>
      </c>
      <c r="F289" s="119" t="s">
        <v>386</v>
      </c>
      <c r="G289" s="119">
        <v>200</v>
      </c>
      <c r="H289" s="9">
        <f>SUM(I289:L289)</f>
        <v>34095.4</v>
      </c>
      <c r="I289" s="9">
        <v>0</v>
      </c>
      <c r="J289" s="9">
        <v>8217.6</v>
      </c>
      <c r="K289" s="9">
        <v>16544.7</v>
      </c>
      <c r="L289" s="9">
        <v>9333.1</v>
      </c>
      <c r="M289" s="9">
        <v>37641</v>
      </c>
      <c r="N289" s="9">
        <v>37641</v>
      </c>
      <c r="O289" s="136"/>
      <c r="P289" s="149"/>
    </row>
    <row r="290" spans="1:16" ht="40.5" x14ac:dyDescent="0.35">
      <c r="A290" s="149"/>
      <c r="B290" s="49" t="s">
        <v>243</v>
      </c>
      <c r="C290" s="119">
        <v>126</v>
      </c>
      <c r="D290" s="50" t="s">
        <v>477</v>
      </c>
      <c r="E290" s="50" t="s">
        <v>477</v>
      </c>
      <c r="F290" s="119" t="s">
        <v>386</v>
      </c>
      <c r="G290" s="119">
        <v>200</v>
      </c>
      <c r="H290" s="9">
        <f>SUM(I290:L290)</f>
        <v>32242.400000000001</v>
      </c>
      <c r="I290" s="9">
        <v>0</v>
      </c>
      <c r="J290" s="9">
        <v>7770.95</v>
      </c>
      <c r="K290" s="9">
        <v>15643.35</v>
      </c>
      <c r="L290" s="9">
        <v>8828.1</v>
      </c>
      <c r="M290" s="9">
        <v>32242.400000000001</v>
      </c>
      <c r="N290" s="9">
        <v>32242.400000000001</v>
      </c>
      <c r="O290" s="136"/>
      <c r="P290" s="149"/>
    </row>
    <row r="291" spans="1:16" x14ac:dyDescent="0.35">
      <c r="A291" s="149"/>
      <c r="B291" s="49" t="s">
        <v>19</v>
      </c>
      <c r="C291" s="119"/>
      <c r="D291" s="50"/>
      <c r="E291" s="50"/>
      <c r="F291" s="65"/>
      <c r="G291" s="119"/>
      <c r="H291" s="9"/>
      <c r="I291" s="9"/>
      <c r="J291" s="9"/>
      <c r="K291" s="9"/>
      <c r="L291" s="9"/>
      <c r="M291" s="9"/>
      <c r="N291" s="9"/>
      <c r="O291" s="136"/>
      <c r="P291" s="149"/>
    </row>
    <row r="292" spans="1:16" ht="40.5" x14ac:dyDescent="0.35">
      <c r="A292" s="149"/>
      <c r="B292" s="49" t="s">
        <v>14</v>
      </c>
      <c r="C292" s="119"/>
      <c r="D292" s="50"/>
      <c r="E292" s="50"/>
      <c r="F292" s="65"/>
      <c r="G292" s="119"/>
      <c r="H292" s="9"/>
      <c r="I292" s="9"/>
      <c r="J292" s="9"/>
      <c r="K292" s="9"/>
      <c r="L292" s="9"/>
      <c r="M292" s="9"/>
      <c r="N292" s="9"/>
      <c r="O292" s="136"/>
      <c r="P292" s="149"/>
    </row>
    <row r="293" spans="1:16" ht="40.5" x14ac:dyDescent="0.35">
      <c r="A293" s="149" t="s">
        <v>271</v>
      </c>
      <c r="B293" s="49" t="s">
        <v>70</v>
      </c>
      <c r="C293" s="119"/>
      <c r="D293" s="50"/>
      <c r="E293" s="50"/>
      <c r="F293" s="65"/>
      <c r="G293" s="119"/>
      <c r="H293" s="9">
        <v>3013</v>
      </c>
      <c r="I293" s="9">
        <v>1506</v>
      </c>
      <c r="J293" s="9"/>
      <c r="K293" s="9">
        <v>1507</v>
      </c>
      <c r="L293" s="9"/>
      <c r="M293" s="9">
        <v>3013</v>
      </c>
      <c r="N293" s="9">
        <v>3013</v>
      </c>
      <c r="O293" s="136" t="s">
        <v>41</v>
      </c>
      <c r="P293" s="149" t="s">
        <v>68</v>
      </c>
    </row>
    <row r="294" spans="1:16" ht="40.5" x14ac:dyDescent="0.35">
      <c r="A294" s="149"/>
      <c r="B294" s="49" t="s">
        <v>31</v>
      </c>
      <c r="C294" s="119"/>
      <c r="D294" s="50"/>
      <c r="E294" s="50"/>
      <c r="F294" s="65"/>
      <c r="G294" s="119"/>
      <c r="H294" s="9">
        <f>H295/H293</f>
        <v>0.66379024228343841</v>
      </c>
      <c r="I294" s="9" t="s">
        <v>27</v>
      </c>
      <c r="J294" s="9" t="s">
        <v>27</v>
      </c>
      <c r="K294" s="9" t="s">
        <v>27</v>
      </c>
      <c r="L294" s="9" t="s">
        <v>27</v>
      </c>
      <c r="M294" s="9">
        <f t="shared" ref="M294:N294" si="67">M295/M293</f>
        <v>0.66379024228343841</v>
      </c>
      <c r="N294" s="9">
        <f t="shared" si="67"/>
        <v>0.66379024228343841</v>
      </c>
      <c r="O294" s="136"/>
      <c r="P294" s="149"/>
    </row>
    <row r="295" spans="1:16" ht="40.5" x14ac:dyDescent="0.35">
      <c r="A295" s="149"/>
      <c r="B295" s="49" t="s">
        <v>10</v>
      </c>
      <c r="C295" s="119"/>
      <c r="D295" s="50"/>
      <c r="E295" s="50"/>
      <c r="F295" s="65"/>
      <c r="G295" s="119"/>
      <c r="H295" s="9">
        <f>H296</f>
        <v>2000</v>
      </c>
      <c r="I295" s="9">
        <f t="shared" ref="I295:L295" si="68">I296</f>
        <v>1000</v>
      </c>
      <c r="J295" s="9">
        <f t="shared" si="68"/>
        <v>0</v>
      </c>
      <c r="K295" s="9">
        <f t="shared" si="68"/>
        <v>1000</v>
      </c>
      <c r="L295" s="9">
        <f t="shared" si="68"/>
        <v>0</v>
      </c>
      <c r="M295" s="9">
        <f>M296</f>
        <v>2000</v>
      </c>
      <c r="N295" s="9">
        <f>N296</f>
        <v>2000</v>
      </c>
      <c r="O295" s="136"/>
      <c r="P295" s="149"/>
    </row>
    <row r="296" spans="1:16" x14ac:dyDescent="0.35">
      <c r="A296" s="149"/>
      <c r="B296" s="49" t="s">
        <v>32</v>
      </c>
      <c r="C296" s="119">
        <v>126</v>
      </c>
      <c r="D296" s="50" t="s">
        <v>477</v>
      </c>
      <c r="E296" s="50" t="s">
        <v>477</v>
      </c>
      <c r="F296" s="119" t="s">
        <v>352</v>
      </c>
      <c r="G296" s="119">
        <v>200</v>
      </c>
      <c r="H296" s="9">
        <f>SUM(I296:L296)</f>
        <v>2000</v>
      </c>
      <c r="I296" s="9">
        <v>1000</v>
      </c>
      <c r="J296" s="9">
        <v>0</v>
      </c>
      <c r="K296" s="9">
        <v>1000</v>
      </c>
      <c r="L296" s="9">
        <v>0</v>
      </c>
      <c r="M296" s="9">
        <v>2000</v>
      </c>
      <c r="N296" s="9">
        <v>2000</v>
      </c>
      <c r="O296" s="136"/>
      <c r="P296" s="149"/>
    </row>
    <row r="297" spans="1:16" ht="40.5" x14ac:dyDescent="0.35">
      <c r="A297" s="149"/>
      <c r="B297" s="49" t="s">
        <v>18</v>
      </c>
      <c r="C297" s="119"/>
      <c r="D297" s="50"/>
      <c r="E297" s="50"/>
      <c r="F297" s="65"/>
      <c r="G297" s="119"/>
      <c r="H297" s="9"/>
      <c r="I297" s="9"/>
      <c r="J297" s="9"/>
      <c r="K297" s="9"/>
      <c r="L297" s="9"/>
      <c r="M297" s="9"/>
      <c r="N297" s="9"/>
      <c r="O297" s="136"/>
      <c r="P297" s="149"/>
    </row>
    <row r="298" spans="1:16" x14ac:dyDescent="0.35">
      <c r="A298" s="149"/>
      <c r="B298" s="49" t="s">
        <v>19</v>
      </c>
      <c r="C298" s="119"/>
      <c r="D298" s="50"/>
      <c r="E298" s="50"/>
      <c r="F298" s="65"/>
      <c r="G298" s="119"/>
      <c r="H298" s="9"/>
      <c r="I298" s="9"/>
      <c r="J298" s="9"/>
      <c r="K298" s="9"/>
      <c r="L298" s="9"/>
      <c r="M298" s="9"/>
      <c r="N298" s="9"/>
      <c r="O298" s="136"/>
      <c r="P298" s="149"/>
    </row>
    <row r="299" spans="1:16" ht="40.5" x14ac:dyDescent="0.35">
      <c r="A299" s="149"/>
      <c r="B299" s="49" t="s">
        <v>20</v>
      </c>
      <c r="C299" s="119"/>
      <c r="D299" s="50"/>
      <c r="E299" s="50"/>
      <c r="F299" s="65"/>
      <c r="G299" s="119"/>
      <c r="H299" s="9"/>
      <c r="I299" s="9"/>
      <c r="J299" s="9"/>
      <c r="K299" s="9"/>
      <c r="L299" s="9"/>
      <c r="M299" s="9"/>
      <c r="N299" s="9"/>
      <c r="O299" s="136"/>
      <c r="P299" s="149"/>
    </row>
    <row r="300" spans="1:16" x14ac:dyDescent="0.35">
      <c r="A300" s="149" t="s">
        <v>274</v>
      </c>
      <c r="B300" s="49" t="s">
        <v>207</v>
      </c>
      <c r="C300" s="119"/>
      <c r="D300" s="50"/>
      <c r="E300" s="50"/>
      <c r="F300" s="65"/>
      <c r="G300" s="119"/>
      <c r="H300" s="9" t="s">
        <v>48</v>
      </c>
      <c r="I300" s="9" t="s">
        <v>48</v>
      </c>
      <c r="J300" s="9" t="s">
        <v>48</v>
      </c>
      <c r="K300" s="9" t="s">
        <v>48</v>
      </c>
      <c r="L300" s="9" t="s">
        <v>48</v>
      </c>
      <c r="M300" s="9" t="s">
        <v>48</v>
      </c>
      <c r="N300" s="9" t="s">
        <v>48</v>
      </c>
      <c r="O300" s="136" t="s">
        <v>41</v>
      </c>
      <c r="P300" s="149" t="s">
        <v>219</v>
      </c>
    </row>
    <row r="301" spans="1:16" ht="40.5" x14ac:dyDescent="0.35">
      <c r="A301" s="149"/>
      <c r="B301" s="49" t="s">
        <v>31</v>
      </c>
      <c r="C301" s="119"/>
      <c r="D301" s="50"/>
      <c r="E301" s="50"/>
      <c r="F301" s="65"/>
      <c r="G301" s="119"/>
      <c r="H301" s="9"/>
      <c r="I301" s="9" t="s">
        <v>27</v>
      </c>
      <c r="J301" s="9" t="s">
        <v>27</v>
      </c>
      <c r="K301" s="9" t="s">
        <v>27</v>
      </c>
      <c r="L301" s="9" t="s">
        <v>27</v>
      </c>
      <c r="M301" s="9"/>
      <c r="N301" s="9"/>
      <c r="O301" s="136"/>
      <c r="P301" s="149"/>
    </row>
    <row r="302" spans="1:16" ht="40.5" x14ac:dyDescent="0.35">
      <c r="A302" s="149"/>
      <c r="B302" s="49" t="s">
        <v>10</v>
      </c>
      <c r="C302" s="119"/>
      <c r="D302" s="50"/>
      <c r="E302" s="50"/>
      <c r="F302" s="65"/>
      <c r="G302" s="119"/>
      <c r="H302" s="9">
        <f>H303</f>
        <v>56610</v>
      </c>
      <c r="I302" s="9">
        <f t="shared" ref="I302:L302" si="69">I303</f>
        <v>8000</v>
      </c>
      <c r="J302" s="9">
        <f t="shared" si="69"/>
        <v>17512.16</v>
      </c>
      <c r="K302" s="9">
        <f t="shared" si="69"/>
        <v>22037.84</v>
      </c>
      <c r="L302" s="9">
        <f t="shared" si="69"/>
        <v>9060</v>
      </c>
      <c r="M302" s="9">
        <f>M303</f>
        <v>56610</v>
      </c>
      <c r="N302" s="9">
        <f>N303</f>
        <v>56610</v>
      </c>
      <c r="O302" s="136"/>
      <c r="P302" s="149"/>
    </row>
    <row r="303" spans="1:16" x14ac:dyDescent="0.35">
      <c r="A303" s="149"/>
      <c r="B303" s="49" t="s">
        <v>32</v>
      </c>
      <c r="C303" s="119">
        <v>126</v>
      </c>
      <c r="D303" s="50" t="s">
        <v>477</v>
      </c>
      <c r="E303" s="50" t="s">
        <v>477</v>
      </c>
      <c r="F303" s="119" t="s">
        <v>353</v>
      </c>
      <c r="G303" s="119">
        <v>200</v>
      </c>
      <c r="H303" s="9">
        <f>SUM(I303:L303)</f>
        <v>56610</v>
      </c>
      <c r="I303" s="9">
        <v>8000</v>
      </c>
      <c r="J303" s="9">
        <v>17512.16</v>
      </c>
      <c r="K303" s="9">
        <v>22037.84</v>
      </c>
      <c r="L303" s="9">
        <v>9060</v>
      </c>
      <c r="M303" s="9">
        <v>56610</v>
      </c>
      <c r="N303" s="9">
        <v>56610</v>
      </c>
      <c r="O303" s="136"/>
      <c r="P303" s="149"/>
    </row>
    <row r="304" spans="1:16" ht="40.5" x14ac:dyDescent="0.35">
      <c r="A304" s="149"/>
      <c r="B304" s="49" t="s">
        <v>18</v>
      </c>
      <c r="C304" s="119"/>
      <c r="D304" s="50"/>
      <c r="E304" s="50"/>
      <c r="F304" s="65"/>
      <c r="G304" s="119"/>
      <c r="H304" s="9"/>
      <c r="I304" s="9"/>
      <c r="J304" s="9"/>
      <c r="K304" s="9"/>
      <c r="L304" s="9"/>
      <c r="M304" s="9"/>
      <c r="N304" s="9"/>
      <c r="O304" s="136"/>
      <c r="P304" s="149"/>
    </row>
    <row r="305" spans="1:16" x14ac:dyDescent="0.35">
      <c r="A305" s="149"/>
      <c r="B305" s="49" t="s">
        <v>19</v>
      </c>
      <c r="C305" s="119"/>
      <c r="D305" s="50"/>
      <c r="E305" s="50"/>
      <c r="F305" s="65"/>
      <c r="G305" s="119"/>
      <c r="H305" s="9"/>
      <c r="I305" s="9"/>
      <c r="J305" s="9"/>
      <c r="K305" s="9"/>
      <c r="L305" s="9"/>
      <c r="M305" s="9"/>
      <c r="N305" s="9"/>
      <c r="O305" s="136"/>
      <c r="P305" s="149"/>
    </row>
    <row r="306" spans="1:16" ht="40.5" x14ac:dyDescent="0.35">
      <c r="A306" s="149"/>
      <c r="B306" s="49" t="s">
        <v>20</v>
      </c>
      <c r="C306" s="119"/>
      <c r="D306" s="50"/>
      <c r="E306" s="50"/>
      <c r="F306" s="65"/>
      <c r="G306" s="119"/>
      <c r="H306" s="9"/>
      <c r="I306" s="9"/>
      <c r="J306" s="9"/>
      <c r="K306" s="9"/>
      <c r="L306" s="9"/>
      <c r="M306" s="9"/>
      <c r="N306" s="9"/>
      <c r="O306" s="136"/>
      <c r="P306" s="149"/>
    </row>
    <row r="307" spans="1:16" x14ac:dyDescent="0.35">
      <c r="A307" s="132" t="s">
        <v>75</v>
      </c>
      <c r="B307" s="49" t="s">
        <v>309</v>
      </c>
      <c r="C307" s="119"/>
      <c r="D307" s="50"/>
      <c r="E307" s="50"/>
      <c r="F307" s="65"/>
      <c r="G307" s="119"/>
      <c r="H307" s="9">
        <f>H308+H310</f>
        <v>205026.3</v>
      </c>
      <c r="I307" s="9">
        <f t="shared" ref="I307:L307" si="70">I308+I310</f>
        <v>17500</v>
      </c>
      <c r="J307" s="9">
        <f t="shared" si="70"/>
        <v>33734.31</v>
      </c>
      <c r="K307" s="9">
        <f t="shared" si="70"/>
        <v>126570.79</v>
      </c>
      <c r="L307" s="9">
        <f t="shared" si="70"/>
        <v>27221.199999999997</v>
      </c>
      <c r="M307" s="9">
        <f>M308+M310</f>
        <v>208571.9</v>
      </c>
      <c r="N307" s="9">
        <f>N308+N310</f>
        <v>208571.9</v>
      </c>
      <c r="O307" s="137"/>
      <c r="P307" s="137" t="s">
        <v>27</v>
      </c>
    </row>
    <row r="308" spans="1:16" ht="40.5" x14ac:dyDescent="0.35">
      <c r="A308" s="133"/>
      <c r="B308" s="49" t="s">
        <v>28</v>
      </c>
      <c r="C308" s="119"/>
      <c r="D308" s="50"/>
      <c r="E308" s="50"/>
      <c r="F308" s="50"/>
      <c r="G308" s="119"/>
      <c r="H308" s="9">
        <f>H309</f>
        <v>172783.9</v>
      </c>
      <c r="I308" s="9">
        <f t="shared" ref="I308:K308" si="71">I309</f>
        <v>17500</v>
      </c>
      <c r="J308" s="9">
        <f t="shared" si="71"/>
        <v>25963.360000000001</v>
      </c>
      <c r="K308" s="9">
        <f t="shared" si="71"/>
        <v>110927.43999999999</v>
      </c>
      <c r="L308" s="9">
        <f>L309</f>
        <v>18393.099999999999</v>
      </c>
      <c r="M308" s="9">
        <f>M309</f>
        <v>176329.5</v>
      </c>
      <c r="N308" s="9">
        <f>N309</f>
        <v>176329.5</v>
      </c>
      <c r="O308" s="138"/>
      <c r="P308" s="138"/>
    </row>
    <row r="309" spans="1:16" x14ac:dyDescent="0.35">
      <c r="A309" s="133"/>
      <c r="B309" s="49" t="s">
        <v>29</v>
      </c>
      <c r="C309" s="119">
        <v>126</v>
      </c>
      <c r="D309" s="50"/>
      <c r="E309" s="50"/>
      <c r="F309" s="50"/>
      <c r="G309" s="119"/>
      <c r="H309" s="9">
        <f>H261</f>
        <v>172783.9</v>
      </c>
      <c r="I309" s="9">
        <f t="shared" ref="I309:L309" si="72">I261</f>
        <v>17500</v>
      </c>
      <c r="J309" s="9">
        <f t="shared" si="72"/>
        <v>25963.360000000001</v>
      </c>
      <c r="K309" s="9">
        <f t="shared" si="72"/>
        <v>110927.43999999999</v>
      </c>
      <c r="L309" s="9">
        <f t="shared" si="72"/>
        <v>18393.099999999999</v>
      </c>
      <c r="M309" s="9">
        <f>M261</f>
        <v>176329.5</v>
      </c>
      <c r="N309" s="9">
        <f>N261</f>
        <v>176329.5</v>
      </c>
      <c r="O309" s="138"/>
      <c r="P309" s="138"/>
    </row>
    <row r="310" spans="1:16" ht="60.75" x14ac:dyDescent="0.35">
      <c r="A310" s="133"/>
      <c r="B310" s="49" t="s">
        <v>304</v>
      </c>
      <c r="C310" s="119"/>
      <c r="D310" s="50"/>
      <c r="E310" s="50"/>
      <c r="F310" s="50"/>
      <c r="G310" s="119"/>
      <c r="H310" s="9">
        <f>H311</f>
        <v>32242.400000000001</v>
      </c>
      <c r="I310" s="9">
        <f t="shared" ref="I310:L310" si="73">I311</f>
        <v>0</v>
      </c>
      <c r="J310" s="9">
        <f t="shared" si="73"/>
        <v>7770.95</v>
      </c>
      <c r="K310" s="9">
        <f t="shared" si="73"/>
        <v>15643.35</v>
      </c>
      <c r="L310" s="9">
        <f t="shared" si="73"/>
        <v>8828.1</v>
      </c>
      <c r="M310" s="9">
        <f>M311</f>
        <v>32242.400000000001</v>
      </c>
      <c r="N310" s="9">
        <f>N311</f>
        <v>32242.400000000001</v>
      </c>
      <c r="O310" s="138"/>
      <c r="P310" s="138"/>
    </row>
    <row r="311" spans="1:16" x14ac:dyDescent="0.35">
      <c r="A311" s="133"/>
      <c r="B311" s="49" t="s">
        <v>29</v>
      </c>
      <c r="C311" s="119">
        <v>126</v>
      </c>
      <c r="D311" s="50"/>
      <c r="E311" s="50"/>
      <c r="F311" s="50"/>
      <c r="G311" s="119"/>
      <c r="H311" s="9">
        <f>H262</f>
        <v>32242.400000000001</v>
      </c>
      <c r="I311" s="9">
        <f t="shared" ref="I311:L311" si="74">I262</f>
        <v>0</v>
      </c>
      <c r="J311" s="9">
        <f t="shared" si="74"/>
        <v>7770.95</v>
      </c>
      <c r="K311" s="9">
        <f t="shared" si="74"/>
        <v>15643.35</v>
      </c>
      <c r="L311" s="9">
        <f t="shared" si="74"/>
        <v>8828.1</v>
      </c>
      <c r="M311" s="9">
        <f>M262</f>
        <v>32242.400000000001</v>
      </c>
      <c r="N311" s="9">
        <f>N262</f>
        <v>32242.400000000001</v>
      </c>
      <c r="O311" s="138"/>
      <c r="P311" s="138"/>
    </row>
    <row r="312" spans="1:16" x14ac:dyDescent="0.35">
      <c r="A312" s="133"/>
      <c r="B312" s="49" t="s">
        <v>19</v>
      </c>
      <c r="C312" s="119"/>
      <c r="D312" s="50"/>
      <c r="E312" s="50"/>
      <c r="F312" s="51"/>
      <c r="G312" s="119"/>
      <c r="H312" s="9"/>
      <c r="I312" s="9"/>
      <c r="J312" s="9"/>
      <c r="K312" s="9"/>
      <c r="L312" s="9"/>
      <c r="M312" s="9"/>
      <c r="N312" s="9"/>
      <c r="O312" s="138"/>
      <c r="P312" s="138"/>
    </row>
    <row r="313" spans="1:16" ht="40.5" x14ac:dyDescent="0.35">
      <c r="A313" s="134"/>
      <c r="B313" s="49" t="s">
        <v>14</v>
      </c>
      <c r="C313" s="119"/>
      <c r="D313" s="50"/>
      <c r="E313" s="50"/>
      <c r="F313" s="51"/>
      <c r="G313" s="119"/>
      <c r="H313" s="9"/>
      <c r="I313" s="9"/>
      <c r="J313" s="9"/>
      <c r="K313" s="9"/>
      <c r="L313" s="9"/>
      <c r="M313" s="9"/>
      <c r="N313" s="9"/>
      <c r="O313" s="139"/>
      <c r="P313" s="139"/>
    </row>
    <row r="314" spans="1:16" x14ac:dyDescent="0.35">
      <c r="A314" s="150" t="s">
        <v>76</v>
      </c>
      <c r="B314" s="150"/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</row>
    <row r="315" spans="1:16" x14ac:dyDescent="0.35">
      <c r="A315" s="149" t="s">
        <v>77</v>
      </c>
      <c r="B315" s="49" t="s">
        <v>8</v>
      </c>
      <c r="C315" s="119"/>
      <c r="D315" s="50"/>
      <c r="E315" s="50"/>
      <c r="F315" s="51"/>
      <c r="G315" s="119"/>
      <c r="H315" s="9"/>
      <c r="I315" s="9"/>
      <c r="J315" s="9"/>
      <c r="K315" s="9"/>
      <c r="L315" s="9"/>
      <c r="M315" s="9"/>
      <c r="N315" s="9"/>
      <c r="O315" s="136" t="s">
        <v>41</v>
      </c>
      <c r="P315" s="158" t="s">
        <v>691</v>
      </c>
    </row>
    <row r="316" spans="1:16" ht="40.5" x14ac:dyDescent="0.35">
      <c r="A316" s="149"/>
      <c r="B316" s="49" t="s">
        <v>78</v>
      </c>
      <c r="C316" s="119"/>
      <c r="D316" s="50"/>
      <c r="E316" s="50"/>
      <c r="F316" s="51"/>
      <c r="G316" s="119"/>
      <c r="H316" s="9"/>
      <c r="I316" s="9" t="s">
        <v>27</v>
      </c>
      <c r="J316" s="9" t="s">
        <v>27</v>
      </c>
      <c r="K316" s="9" t="s">
        <v>27</v>
      </c>
      <c r="L316" s="9" t="s">
        <v>27</v>
      </c>
      <c r="M316" s="9"/>
      <c r="N316" s="9"/>
      <c r="O316" s="136"/>
      <c r="P316" s="158"/>
    </row>
    <row r="317" spans="1:16" ht="40.5" x14ac:dyDescent="0.35">
      <c r="A317" s="149"/>
      <c r="B317" s="49" t="s">
        <v>10</v>
      </c>
      <c r="C317" s="119"/>
      <c r="D317" s="50"/>
      <c r="E317" s="50"/>
      <c r="F317" s="51"/>
      <c r="G317" s="119"/>
      <c r="H317" s="9">
        <f>H318+H319</f>
        <v>259607.86000000002</v>
      </c>
      <c r="I317" s="9">
        <f t="shared" ref="I317:L317" si="75">I318+I319</f>
        <v>1947.1</v>
      </c>
      <c r="J317" s="9">
        <f t="shared" si="75"/>
        <v>32087.56</v>
      </c>
      <c r="K317" s="9">
        <f t="shared" si="75"/>
        <v>24748.699999999997</v>
      </c>
      <c r="L317" s="9">
        <f t="shared" si="75"/>
        <v>200824.5</v>
      </c>
      <c r="M317" s="9">
        <f>M318+M319</f>
        <v>255843.7</v>
      </c>
      <c r="N317" s="9">
        <f>N318+N319</f>
        <v>255843.7</v>
      </c>
      <c r="O317" s="136"/>
      <c r="P317" s="158"/>
    </row>
    <row r="318" spans="1:16" x14ac:dyDescent="0.35">
      <c r="A318" s="149"/>
      <c r="B318" s="49" t="s">
        <v>32</v>
      </c>
      <c r="C318" s="119"/>
      <c r="D318" s="50"/>
      <c r="E318" s="50"/>
      <c r="F318" s="51"/>
      <c r="G318" s="119"/>
      <c r="H318" s="9">
        <f>H325+H332+H340+H333</f>
        <v>191488.80000000002</v>
      </c>
      <c r="I318" s="9">
        <f t="shared" ref="I318:L318" si="76">I325+I332+I340+I333</f>
        <v>1947.1</v>
      </c>
      <c r="J318" s="9">
        <f t="shared" si="76"/>
        <v>17935.600000000002</v>
      </c>
      <c r="K318" s="9">
        <f t="shared" si="76"/>
        <v>23187.1</v>
      </c>
      <c r="L318" s="9">
        <f t="shared" si="76"/>
        <v>148419</v>
      </c>
      <c r="M318" s="9">
        <f>M325+M332+M340+M333</f>
        <v>187724.6</v>
      </c>
      <c r="N318" s="9">
        <f>N325+N332+N340+N333</f>
        <v>187724.6</v>
      </c>
      <c r="O318" s="136"/>
      <c r="P318" s="158"/>
    </row>
    <row r="319" spans="1:16" ht="40.5" x14ac:dyDescent="0.35">
      <c r="A319" s="149"/>
      <c r="B319" s="49" t="s">
        <v>18</v>
      </c>
      <c r="C319" s="119"/>
      <c r="D319" s="50"/>
      <c r="E319" s="50"/>
      <c r="F319" s="51"/>
      <c r="G319" s="119"/>
      <c r="H319" s="9">
        <f>H326+H334+H341</f>
        <v>68119.06</v>
      </c>
      <c r="I319" s="9">
        <f t="shared" ref="I319:L319" si="77">I326+I334+I341</f>
        <v>0</v>
      </c>
      <c r="J319" s="9">
        <f t="shared" si="77"/>
        <v>14151.96</v>
      </c>
      <c r="K319" s="9">
        <f t="shared" si="77"/>
        <v>1561.6</v>
      </c>
      <c r="L319" s="9">
        <f t="shared" si="77"/>
        <v>52405.5</v>
      </c>
      <c r="M319" s="9">
        <f>M326+M334</f>
        <v>68119.100000000006</v>
      </c>
      <c r="N319" s="9">
        <f>N326+N334</f>
        <v>68119.100000000006</v>
      </c>
      <c r="O319" s="136"/>
      <c r="P319" s="158"/>
    </row>
    <row r="320" spans="1:16" x14ac:dyDescent="0.35">
      <c r="A320" s="149"/>
      <c r="B320" s="49" t="s">
        <v>19</v>
      </c>
      <c r="C320" s="119"/>
      <c r="D320" s="50"/>
      <c r="E320" s="50"/>
      <c r="F320" s="51"/>
      <c r="G320" s="119"/>
      <c r="H320" s="9"/>
      <c r="I320" s="9"/>
      <c r="J320" s="9"/>
      <c r="K320" s="9"/>
      <c r="L320" s="9"/>
      <c r="M320" s="9"/>
      <c r="N320" s="9"/>
      <c r="O320" s="136"/>
      <c r="P320" s="158"/>
    </row>
    <row r="321" spans="1:16" ht="40.5" x14ac:dyDescent="0.35">
      <c r="A321" s="149"/>
      <c r="B321" s="49" t="s">
        <v>20</v>
      </c>
      <c r="C321" s="119"/>
      <c r="D321" s="50"/>
      <c r="E321" s="50"/>
      <c r="F321" s="51"/>
      <c r="G321" s="119"/>
      <c r="H321" s="9"/>
      <c r="I321" s="9"/>
      <c r="J321" s="9"/>
      <c r="K321" s="9"/>
      <c r="L321" s="9"/>
      <c r="M321" s="9"/>
      <c r="N321" s="9"/>
      <c r="O321" s="136"/>
      <c r="P321" s="158"/>
    </row>
    <row r="322" spans="1:16" ht="40.5" x14ac:dyDescent="0.35">
      <c r="A322" s="149" t="s">
        <v>239</v>
      </c>
      <c r="B322" s="49" t="s">
        <v>79</v>
      </c>
      <c r="C322" s="119"/>
      <c r="D322" s="50"/>
      <c r="E322" s="50"/>
      <c r="F322" s="51"/>
      <c r="G322" s="119"/>
      <c r="H322" s="9">
        <v>380</v>
      </c>
      <c r="I322" s="9"/>
      <c r="J322" s="9">
        <v>370</v>
      </c>
      <c r="K322" s="9">
        <v>10</v>
      </c>
      <c r="L322" s="9"/>
      <c r="M322" s="9">
        <v>380</v>
      </c>
      <c r="N322" s="9">
        <v>380</v>
      </c>
      <c r="O322" s="136" t="s">
        <v>41</v>
      </c>
      <c r="P322" s="149" t="s">
        <v>689</v>
      </c>
    </row>
    <row r="323" spans="1:16" ht="40.5" x14ac:dyDescent="0.35">
      <c r="A323" s="149"/>
      <c r="B323" s="49" t="s">
        <v>33</v>
      </c>
      <c r="C323" s="119"/>
      <c r="D323" s="50"/>
      <c r="E323" s="50"/>
      <c r="F323" s="51"/>
      <c r="G323" s="119"/>
      <c r="H323" s="9" t="s">
        <v>80</v>
      </c>
      <c r="I323" s="9" t="s">
        <v>27</v>
      </c>
      <c r="J323" s="9" t="s">
        <v>27</v>
      </c>
      <c r="K323" s="9" t="s">
        <v>27</v>
      </c>
      <c r="L323" s="9" t="s">
        <v>27</v>
      </c>
      <c r="M323" s="9" t="s">
        <v>80</v>
      </c>
      <c r="N323" s="9" t="s">
        <v>338</v>
      </c>
      <c r="O323" s="136"/>
      <c r="P323" s="149"/>
    </row>
    <row r="324" spans="1:16" ht="40.5" x14ac:dyDescent="0.35">
      <c r="A324" s="149"/>
      <c r="B324" s="49" t="s">
        <v>10</v>
      </c>
      <c r="C324" s="119"/>
      <c r="D324" s="50"/>
      <c r="E324" s="50"/>
      <c r="F324" s="51"/>
      <c r="G324" s="119"/>
      <c r="H324" s="9">
        <f>H325</f>
        <v>2014</v>
      </c>
      <c r="I324" s="9">
        <f t="shared" ref="I324:L324" si="78">I325</f>
        <v>0</v>
      </c>
      <c r="J324" s="9">
        <f t="shared" si="78"/>
        <v>1823.2</v>
      </c>
      <c r="K324" s="9">
        <f t="shared" si="78"/>
        <v>190.8</v>
      </c>
      <c r="L324" s="9">
        <f t="shared" si="78"/>
        <v>0</v>
      </c>
      <c r="M324" s="9">
        <f>M325</f>
        <v>2014</v>
      </c>
      <c r="N324" s="9">
        <f>N325</f>
        <v>2014</v>
      </c>
      <c r="O324" s="136"/>
      <c r="P324" s="149"/>
    </row>
    <row r="325" spans="1:16" x14ac:dyDescent="0.35">
      <c r="A325" s="149"/>
      <c r="B325" s="49" t="s">
        <v>32</v>
      </c>
      <c r="C325" s="119">
        <v>126</v>
      </c>
      <c r="D325" s="50" t="s">
        <v>477</v>
      </c>
      <c r="E325" s="50" t="s">
        <v>477</v>
      </c>
      <c r="F325" s="50" t="s">
        <v>354</v>
      </c>
      <c r="G325" s="119">
        <v>200</v>
      </c>
      <c r="H325" s="9">
        <f>SUM(I325:L325)</f>
        <v>2014</v>
      </c>
      <c r="I325" s="9">
        <v>0</v>
      </c>
      <c r="J325" s="9">
        <v>1823.2</v>
      </c>
      <c r="K325" s="9">
        <v>190.8</v>
      </c>
      <c r="L325" s="9">
        <v>0</v>
      </c>
      <c r="M325" s="9">
        <v>2014</v>
      </c>
      <c r="N325" s="9">
        <v>2014</v>
      </c>
      <c r="O325" s="136"/>
      <c r="P325" s="149"/>
    </row>
    <row r="326" spans="1:16" ht="40.5" x14ac:dyDescent="0.35">
      <c r="A326" s="149"/>
      <c r="B326" s="49" t="s">
        <v>18</v>
      </c>
      <c r="C326" s="119"/>
      <c r="D326" s="50"/>
      <c r="E326" s="50"/>
      <c r="F326" s="51"/>
      <c r="G326" s="119"/>
      <c r="H326" s="9"/>
      <c r="I326" s="9"/>
      <c r="J326" s="9"/>
      <c r="K326" s="9"/>
      <c r="L326" s="9"/>
      <c r="M326" s="9"/>
      <c r="N326" s="9"/>
      <c r="O326" s="136"/>
      <c r="P326" s="149"/>
    </row>
    <row r="327" spans="1:16" x14ac:dyDescent="0.35">
      <c r="A327" s="149"/>
      <c r="B327" s="49" t="s">
        <v>19</v>
      </c>
      <c r="C327" s="119"/>
      <c r="D327" s="50"/>
      <c r="E327" s="50"/>
      <c r="F327" s="51"/>
      <c r="G327" s="119"/>
      <c r="H327" s="9"/>
      <c r="I327" s="9"/>
      <c r="J327" s="9"/>
      <c r="K327" s="9"/>
      <c r="L327" s="9"/>
      <c r="M327" s="9"/>
      <c r="N327" s="9"/>
      <c r="O327" s="136"/>
      <c r="P327" s="149"/>
    </row>
    <row r="328" spans="1:16" ht="40.5" x14ac:dyDescent="0.35">
      <c r="A328" s="149"/>
      <c r="B328" s="49" t="s">
        <v>20</v>
      </c>
      <c r="C328" s="119"/>
      <c r="D328" s="50"/>
      <c r="E328" s="50"/>
      <c r="F328" s="51"/>
      <c r="G328" s="119"/>
      <c r="H328" s="9"/>
      <c r="I328" s="9"/>
      <c r="J328" s="9"/>
      <c r="K328" s="9"/>
      <c r="L328" s="9"/>
      <c r="M328" s="9"/>
      <c r="N328" s="9"/>
      <c r="O328" s="136"/>
      <c r="P328" s="149"/>
    </row>
    <row r="329" spans="1:16" ht="40.5" x14ac:dyDescent="0.35">
      <c r="A329" s="149" t="s">
        <v>547</v>
      </c>
      <c r="B329" s="49" t="s">
        <v>81</v>
      </c>
      <c r="C329" s="119"/>
      <c r="D329" s="50"/>
      <c r="E329" s="50"/>
      <c r="F329" s="51"/>
      <c r="G329" s="119"/>
      <c r="H329" s="9" t="s">
        <v>48</v>
      </c>
      <c r="I329" s="9"/>
      <c r="J329" s="9" t="s">
        <v>48</v>
      </c>
      <c r="K329" s="9" t="s">
        <v>48</v>
      </c>
      <c r="L329" s="9" t="s">
        <v>48</v>
      </c>
      <c r="M329" s="9" t="s">
        <v>48</v>
      </c>
      <c r="N329" s="9" t="s">
        <v>48</v>
      </c>
      <c r="O329" s="137" t="s">
        <v>41</v>
      </c>
      <c r="P329" s="149" t="s">
        <v>473</v>
      </c>
    </row>
    <row r="330" spans="1:16" ht="40.5" x14ac:dyDescent="0.35">
      <c r="A330" s="149"/>
      <c r="B330" s="49" t="s">
        <v>16</v>
      </c>
      <c r="C330" s="119"/>
      <c r="D330" s="50"/>
      <c r="E330" s="50"/>
      <c r="F330" s="51"/>
      <c r="G330" s="119"/>
      <c r="H330" s="9"/>
      <c r="I330" s="9" t="s">
        <v>27</v>
      </c>
      <c r="J330" s="9" t="s">
        <v>27</v>
      </c>
      <c r="K330" s="9" t="s">
        <v>27</v>
      </c>
      <c r="L330" s="9" t="s">
        <v>27</v>
      </c>
      <c r="M330" s="9"/>
      <c r="N330" s="9"/>
      <c r="O330" s="138"/>
      <c r="P330" s="149"/>
    </row>
    <row r="331" spans="1:16" ht="40.5" x14ac:dyDescent="0.35">
      <c r="A331" s="149"/>
      <c r="B331" s="49" t="s">
        <v>10</v>
      </c>
      <c r="C331" s="119"/>
      <c r="D331" s="50"/>
      <c r="E331" s="50"/>
      <c r="F331" s="51"/>
      <c r="G331" s="119"/>
      <c r="H331" s="9">
        <f>SUM(H332:H334)</f>
        <v>171056.66</v>
      </c>
      <c r="I331" s="9">
        <f t="shared" ref="I331:L331" si="79">SUM(I332:I334)</f>
        <v>0</v>
      </c>
      <c r="J331" s="9">
        <f t="shared" si="79"/>
        <v>22770.66</v>
      </c>
      <c r="K331" s="9">
        <f t="shared" si="79"/>
        <v>13512.6</v>
      </c>
      <c r="L331" s="9">
        <f t="shared" si="79"/>
        <v>134773.4</v>
      </c>
      <c r="M331" s="9">
        <f>SUM(M332:M334)</f>
        <v>222829.7</v>
      </c>
      <c r="N331" s="9">
        <f>SUM(N332:N334)</f>
        <v>222829.7</v>
      </c>
      <c r="O331" s="138"/>
      <c r="P331" s="149"/>
    </row>
    <row r="332" spans="1:16" x14ac:dyDescent="0.35">
      <c r="A332" s="149"/>
      <c r="B332" s="49" t="s">
        <v>32</v>
      </c>
      <c r="C332" s="119">
        <v>126</v>
      </c>
      <c r="D332" s="50" t="s">
        <v>477</v>
      </c>
      <c r="E332" s="50" t="s">
        <v>477</v>
      </c>
      <c r="F332" s="119" t="s">
        <v>387</v>
      </c>
      <c r="G332" s="119">
        <v>200</v>
      </c>
      <c r="H332" s="9">
        <f>SUM(I332:L332)</f>
        <v>41485.199999999997</v>
      </c>
      <c r="I332" s="9">
        <v>0</v>
      </c>
      <c r="J332" s="9">
        <v>8618.7000000000007</v>
      </c>
      <c r="K332" s="9">
        <v>951</v>
      </c>
      <c r="L332" s="9">
        <v>31915.5</v>
      </c>
      <c r="M332" s="9">
        <v>37721</v>
      </c>
      <c r="N332" s="9">
        <v>37721</v>
      </c>
      <c r="O332" s="138"/>
      <c r="P332" s="149"/>
    </row>
    <row r="333" spans="1:16" x14ac:dyDescent="0.35">
      <c r="A333" s="149"/>
      <c r="B333" s="49" t="s">
        <v>11</v>
      </c>
      <c r="C333" s="119">
        <v>126</v>
      </c>
      <c r="D333" s="50" t="s">
        <v>477</v>
      </c>
      <c r="E333" s="50" t="s">
        <v>477</v>
      </c>
      <c r="F333" s="119" t="s">
        <v>354</v>
      </c>
      <c r="G333" s="119">
        <v>200</v>
      </c>
      <c r="H333" s="9">
        <f>SUM(I333:L333)</f>
        <v>61452.4</v>
      </c>
      <c r="I333" s="9">
        <v>0</v>
      </c>
      <c r="J333" s="9">
        <v>0</v>
      </c>
      <c r="K333" s="9">
        <v>11000</v>
      </c>
      <c r="L333" s="9">
        <v>50452.4</v>
      </c>
      <c r="M333" s="9">
        <v>116989.6</v>
      </c>
      <c r="N333" s="9">
        <v>116989.6</v>
      </c>
      <c r="O333" s="138"/>
      <c r="P333" s="149"/>
    </row>
    <row r="334" spans="1:16" ht="40.5" x14ac:dyDescent="0.35">
      <c r="A334" s="149"/>
      <c r="B334" s="49" t="s">
        <v>18</v>
      </c>
      <c r="C334" s="119">
        <v>126</v>
      </c>
      <c r="D334" s="50" t="s">
        <v>477</v>
      </c>
      <c r="E334" s="50" t="s">
        <v>477</v>
      </c>
      <c r="F334" s="119" t="s">
        <v>387</v>
      </c>
      <c r="G334" s="119">
        <v>200</v>
      </c>
      <c r="H334" s="9">
        <f>SUM(I334:L334)</f>
        <v>68119.06</v>
      </c>
      <c r="I334" s="9">
        <v>0</v>
      </c>
      <c r="J334" s="9">
        <v>14151.96</v>
      </c>
      <c r="K334" s="9">
        <v>1561.6</v>
      </c>
      <c r="L334" s="9">
        <v>52405.5</v>
      </c>
      <c r="M334" s="9">
        <v>68119.100000000006</v>
      </c>
      <c r="N334" s="9">
        <v>68119.100000000006</v>
      </c>
      <c r="O334" s="138"/>
      <c r="P334" s="149"/>
    </row>
    <row r="335" spans="1:16" x14ac:dyDescent="0.35">
      <c r="A335" s="149"/>
      <c r="B335" s="49" t="s">
        <v>19</v>
      </c>
      <c r="C335" s="119"/>
      <c r="D335" s="50"/>
      <c r="E335" s="50"/>
      <c r="F335" s="51"/>
      <c r="G335" s="119"/>
      <c r="H335" s="9"/>
      <c r="I335" s="9"/>
      <c r="J335" s="9"/>
      <c r="K335" s="9"/>
      <c r="L335" s="9"/>
      <c r="M335" s="9"/>
      <c r="N335" s="9"/>
      <c r="O335" s="138"/>
      <c r="P335" s="149"/>
    </row>
    <row r="336" spans="1:16" ht="40.5" x14ac:dyDescent="0.35">
      <c r="A336" s="149"/>
      <c r="B336" s="49" t="s">
        <v>14</v>
      </c>
      <c r="C336" s="119"/>
      <c r="D336" s="50"/>
      <c r="E336" s="50"/>
      <c r="F336" s="51"/>
      <c r="G336" s="119"/>
      <c r="H336" s="9"/>
      <c r="I336" s="9"/>
      <c r="J336" s="9"/>
      <c r="K336" s="9"/>
      <c r="L336" s="9"/>
      <c r="M336" s="9"/>
      <c r="N336" s="9"/>
      <c r="O336" s="139"/>
      <c r="P336" s="149"/>
    </row>
    <row r="337" spans="1:16" ht="40.5" x14ac:dyDescent="0.35">
      <c r="A337" s="149" t="s">
        <v>697</v>
      </c>
      <c r="B337" s="49" t="s">
        <v>67</v>
      </c>
      <c r="C337" s="119"/>
      <c r="D337" s="50"/>
      <c r="E337" s="50"/>
      <c r="F337" s="51"/>
      <c r="G337" s="119"/>
      <c r="H337" s="9" t="s">
        <v>48</v>
      </c>
      <c r="I337" s="9" t="s">
        <v>48</v>
      </c>
      <c r="J337" s="9" t="s">
        <v>48</v>
      </c>
      <c r="K337" s="9" t="s">
        <v>48</v>
      </c>
      <c r="L337" s="9" t="s">
        <v>48</v>
      </c>
      <c r="M337" s="9" t="s">
        <v>48</v>
      </c>
      <c r="N337" s="9" t="s">
        <v>48</v>
      </c>
      <c r="O337" s="136" t="s">
        <v>41</v>
      </c>
      <c r="P337" s="132" t="s">
        <v>637</v>
      </c>
    </row>
    <row r="338" spans="1:16" ht="40.5" x14ac:dyDescent="0.35">
      <c r="A338" s="149"/>
      <c r="B338" s="49" t="s">
        <v>35</v>
      </c>
      <c r="C338" s="119"/>
      <c r="D338" s="50"/>
      <c r="E338" s="50"/>
      <c r="F338" s="51"/>
      <c r="G338" s="119"/>
      <c r="H338" s="9"/>
      <c r="I338" s="9" t="s">
        <v>27</v>
      </c>
      <c r="J338" s="9" t="s">
        <v>27</v>
      </c>
      <c r="K338" s="9" t="s">
        <v>27</v>
      </c>
      <c r="L338" s="9" t="s">
        <v>27</v>
      </c>
      <c r="M338" s="9"/>
      <c r="N338" s="9"/>
      <c r="O338" s="136"/>
      <c r="P338" s="133"/>
    </row>
    <row r="339" spans="1:16" ht="40.5" x14ac:dyDescent="0.35">
      <c r="A339" s="149"/>
      <c r="B339" s="49" t="s">
        <v>10</v>
      </c>
      <c r="C339" s="119"/>
      <c r="D339" s="50"/>
      <c r="E339" s="50"/>
      <c r="F339" s="51"/>
      <c r="G339" s="119"/>
      <c r="H339" s="9">
        <f>H340</f>
        <v>86537.200000000012</v>
      </c>
      <c r="I339" s="9">
        <f t="shared" ref="I339:L339" si="80">I340</f>
        <v>1947.1</v>
      </c>
      <c r="J339" s="9">
        <f t="shared" si="80"/>
        <v>7493.7</v>
      </c>
      <c r="K339" s="9">
        <f t="shared" si="80"/>
        <v>11045.3</v>
      </c>
      <c r="L339" s="9">
        <f t="shared" si="80"/>
        <v>66051.100000000006</v>
      </c>
      <c r="M339" s="9">
        <f>M340</f>
        <v>31000</v>
      </c>
      <c r="N339" s="9">
        <f>N340</f>
        <v>31000</v>
      </c>
      <c r="O339" s="136"/>
      <c r="P339" s="133"/>
    </row>
    <row r="340" spans="1:16" x14ac:dyDescent="0.35">
      <c r="A340" s="149"/>
      <c r="B340" s="49" t="s">
        <v>32</v>
      </c>
      <c r="C340" s="119">
        <v>126</v>
      </c>
      <c r="D340" s="50" t="s">
        <v>477</v>
      </c>
      <c r="E340" s="50" t="s">
        <v>477</v>
      </c>
      <c r="F340" s="119" t="s">
        <v>354</v>
      </c>
      <c r="G340" s="119">
        <v>200</v>
      </c>
      <c r="H340" s="9">
        <f>SUM(I340:L340)</f>
        <v>86537.200000000012</v>
      </c>
      <c r="I340" s="9">
        <v>1947.1</v>
      </c>
      <c r="J340" s="9">
        <v>7493.7</v>
      </c>
      <c r="K340" s="9">
        <v>11045.3</v>
      </c>
      <c r="L340" s="9">
        <v>66051.100000000006</v>
      </c>
      <c r="M340" s="9">
        <v>31000</v>
      </c>
      <c r="N340" s="9">
        <v>31000</v>
      </c>
      <c r="O340" s="136"/>
      <c r="P340" s="133"/>
    </row>
    <row r="341" spans="1:16" ht="40.5" x14ac:dyDescent="0.35">
      <c r="A341" s="149"/>
      <c r="B341" s="49" t="s">
        <v>18</v>
      </c>
      <c r="C341" s="119"/>
      <c r="D341" s="50"/>
      <c r="E341" s="50"/>
      <c r="F341" s="51"/>
      <c r="G341" s="119"/>
      <c r="H341" s="9"/>
      <c r="I341" s="9"/>
      <c r="J341" s="9"/>
      <c r="K341" s="9"/>
      <c r="L341" s="9"/>
      <c r="M341" s="9"/>
      <c r="N341" s="9"/>
      <c r="O341" s="136"/>
      <c r="P341" s="133"/>
    </row>
    <row r="342" spans="1:16" x14ac:dyDescent="0.35">
      <c r="A342" s="149"/>
      <c r="B342" s="49" t="s">
        <v>19</v>
      </c>
      <c r="C342" s="119"/>
      <c r="D342" s="50"/>
      <c r="E342" s="50"/>
      <c r="F342" s="51"/>
      <c r="G342" s="119"/>
      <c r="H342" s="9"/>
      <c r="I342" s="9"/>
      <c r="J342" s="9"/>
      <c r="K342" s="9"/>
      <c r="L342" s="9"/>
      <c r="M342" s="9"/>
      <c r="N342" s="9"/>
      <c r="O342" s="136"/>
      <c r="P342" s="133"/>
    </row>
    <row r="343" spans="1:16" ht="40.5" x14ac:dyDescent="0.35">
      <c r="A343" s="149"/>
      <c r="B343" s="49" t="s">
        <v>20</v>
      </c>
      <c r="C343" s="119"/>
      <c r="D343" s="50"/>
      <c r="E343" s="50"/>
      <c r="F343" s="51"/>
      <c r="G343" s="119"/>
      <c r="H343" s="9"/>
      <c r="I343" s="9"/>
      <c r="J343" s="9"/>
      <c r="K343" s="9"/>
      <c r="L343" s="9"/>
      <c r="M343" s="9"/>
      <c r="N343" s="9"/>
      <c r="O343" s="136"/>
      <c r="P343" s="134"/>
    </row>
    <row r="344" spans="1:16" x14ac:dyDescent="0.35">
      <c r="A344" s="149" t="s">
        <v>82</v>
      </c>
      <c r="B344" s="49" t="s">
        <v>8</v>
      </c>
      <c r="C344" s="70"/>
      <c r="D344" s="71"/>
      <c r="E344" s="71"/>
      <c r="F344" s="72"/>
      <c r="G344" s="70"/>
      <c r="H344" s="9"/>
      <c r="I344" s="9"/>
      <c r="J344" s="9"/>
      <c r="K344" s="9"/>
      <c r="L344" s="9"/>
      <c r="M344" s="9"/>
      <c r="N344" s="9"/>
      <c r="O344" s="136" t="s">
        <v>41</v>
      </c>
      <c r="P344" s="149" t="s">
        <v>690</v>
      </c>
    </row>
    <row r="345" spans="1:16" ht="40.5" x14ac:dyDescent="0.35">
      <c r="A345" s="149"/>
      <c r="B345" s="49" t="s">
        <v>35</v>
      </c>
      <c r="C345" s="70"/>
      <c r="D345" s="71"/>
      <c r="E345" s="71"/>
      <c r="F345" s="72"/>
      <c r="G345" s="70"/>
      <c r="H345" s="9"/>
      <c r="I345" s="9" t="s">
        <v>27</v>
      </c>
      <c r="J345" s="9" t="s">
        <v>27</v>
      </c>
      <c r="K345" s="9" t="s">
        <v>27</v>
      </c>
      <c r="L345" s="9" t="s">
        <v>27</v>
      </c>
      <c r="M345" s="9"/>
      <c r="N345" s="9"/>
      <c r="O345" s="136"/>
      <c r="P345" s="149"/>
    </row>
    <row r="346" spans="1:16" ht="40.5" x14ac:dyDescent="0.35">
      <c r="A346" s="149"/>
      <c r="B346" s="49" t="s">
        <v>10</v>
      </c>
      <c r="C346" s="70"/>
      <c r="D346" s="71"/>
      <c r="E346" s="71"/>
      <c r="F346" s="72"/>
      <c r="G346" s="70"/>
      <c r="H346" s="9">
        <f>H347</f>
        <v>34200</v>
      </c>
      <c r="I346" s="9">
        <f t="shared" ref="I346:L346" si="81">I347</f>
        <v>16750</v>
      </c>
      <c r="J346" s="9">
        <f t="shared" si="81"/>
        <v>6416.9000000000005</v>
      </c>
      <c r="K346" s="9">
        <f t="shared" si="81"/>
        <v>11033.100000000002</v>
      </c>
      <c r="L346" s="9">
        <f t="shared" si="81"/>
        <v>0</v>
      </c>
      <c r="M346" s="9">
        <f>M347</f>
        <v>34200</v>
      </c>
      <c r="N346" s="9">
        <f>N347</f>
        <v>34200</v>
      </c>
      <c r="O346" s="136"/>
      <c r="P346" s="149"/>
    </row>
    <row r="347" spans="1:16" x14ac:dyDescent="0.35">
      <c r="A347" s="149"/>
      <c r="B347" s="49" t="s">
        <v>32</v>
      </c>
      <c r="C347" s="70"/>
      <c r="D347" s="71"/>
      <c r="E347" s="71"/>
      <c r="F347" s="72"/>
      <c r="G347" s="70"/>
      <c r="H347" s="9">
        <f>H354+H361+H368</f>
        <v>34200</v>
      </c>
      <c r="I347" s="9">
        <f t="shared" ref="I347:L347" si="82">I354+I361+I368</f>
        <v>16750</v>
      </c>
      <c r="J347" s="9">
        <f t="shared" si="82"/>
        <v>6416.9000000000005</v>
      </c>
      <c r="K347" s="9">
        <f t="shared" si="82"/>
        <v>11033.100000000002</v>
      </c>
      <c r="L347" s="9">
        <f t="shared" si="82"/>
        <v>0</v>
      </c>
      <c r="M347" s="9">
        <f>M354+M361+M368</f>
        <v>34200</v>
      </c>
      <c r="N347" s="9">
        <f>N354+N361+N368</f>
        <v>34200</v>
      </c>
      <c r="O347" s="136"/>
      <c r="P347" s="149"/>
    </row>
    <row r="348" spans="1:16" ht="40.5" x14ac:dyDescent="0.35">
      <c r="A348" s="149"/>
      <c r="B348" s="49" t="s">
        <v>18</v>
      </c>
      <c r="C348" s="70"/>
      <c r="D348" s="71"/>
      <c r="E348" s="71"/>
      <c r="F348" s="72"/>
      <c r="G348" s="70"/>
      <c r="H348" s="9"/>
      <c r="I348" s="9"/>
      <c r="J348" s="9"/>
      <c r="K348" s="9"/>
      <c r="L348" s="9"/>
      <c r="M348" s="9"/>
      <c r="N348" s="9"/>
      <c r="O348" s="136"/>
      <c r="P348" s="149"/>
    </row>
    <row r="349" spans="1:16" x14ac:dyDescent="0.35">
      <c r="A349" s="149"/>
      <c r="B349" s="49" t="s">
        <v>19</v>
      </c>
      <c r="C349" s="70"/>
      <c r="D349" s="71"/>
      <c r="E349" s="71"/>
      <c r="F349" s="72"/>
      <c r="G349" s="70"/>
      <c r="H349" s="9"/>
      <c r="I349" s="9"/>
      <c r="J349" s="9"/>
      <c r="K349" s="9"/>
      <c r="L349" s="9"/>
      <c r="M349" s="9"/>
      <c r="N349" s="9"/>
      <c r="O349" s="136"/>
      <c r="P349" s="149"/>
    </row>
    <row r="350" spans="1:16" ht="40.5" x14ac:dyDescent="0.35">
      <c r="A350" s="149"/>
      <c r="B350" s="49" t="s">
        <v>20</v>
      </c>
      <c r="C350" s="70"/>
      <c r="D350" s="71"/>
      <c r="E350" s="71"/>
      <c r="F350" s="72"/>
      <c r="G350" s="70"/>
      <c r="H350" s="9"/>
      <c r="I350" s="9"/>
      <c r="J350" s="9"/>
      <c r="K350" s="9"/>
      <c r="L350" s="9"/>
      <c r="M350" s="9"/>
      <c r="N350" s="9"/>
      <c r="O350" s="136"/>
      <c r="P350" s="149"/>
    </row>
    <row r="351" spans="1:16" x14ac:dyDescent="0.35">
      <c r="A351" s="149" t="s">
        <v>83</v>
      </c>
      <c r="B351" s="49" t="s">
        <v>84</v>
      </c>
      <c r="C351" s="119"/>
      <c r="D351" s="50"/>
      <c r="E351" s="50"/>
      <c r="F351" s="51"/>
      <c r="G351" s="119"/>
      <c r="H351" s="10" t="s">
        <v>48</v>
      </c>
      <c r="I351" s="9" t="s">
        <v>48</v>
      </c>
      <c r="J351" s="9" t="s">
        <v>48</v>
      </c>
      <c r="K351" s="9" t="s">
        <v>48</v>
      </c>
      <c r="L351" s="9"/>
      <c r="M351" s="10" t="s">
        <v>48</v>
      </c>
      <c r="N351" s="10" t="s">
        <v>48</v>
      </c>
      <c r="O351" s="136" t="s">
        <v>41</v>
      </c>
      <c r="P351" s="149" t="s">
        <v>85</v>
      </c>
    </row>
    <row r="352" spans="1:16" ht="40.5" x14ac:dyDescent="0.35">
      <c r="A352" s="149"/>
      <c r="B352" s="49" t="s">
        <v>31</v>
      </c>
      <c r="C352" s="119"/>
      <c r="D352" s="50"/>
      <c r="E352" s="50"/>
      <c r="F352" s="51"/>
      <c r="G352" s="119"/>
      <c r="H352" s="11"/>
      <c r="I352" s="9" t="s">
        <v>27</v>
      </c>
      <c r="J352" s="9" t="s">
        <v>27</v>
      </c>
      <c r="K352" s="9" t="s">
        <v>27</v>
      </c>
      <c r="L352" s="9" t="s">
        <v>27</v>
      </c>
      <c r="M352" s="11"/>
      <c r="N352" s="11"/>
      <c r="O352" s="136"/>
      <c r="P352" s="149"/>
    </row>
    <row r="353" spans="1:16" ht="40.5" x14ac:dyDescent="0.35">
      <c r="A353" s="149"/>
      <c r="B353" s="49" t="s">
        <v>10</v>
      </c>
      <c r="C353" s="119"/>
      <c r="D353" s="50"/>
      <c r="E353" s="50"/>
      <c r="F353" s="51"/>
      <c r="G353" s="119"/>
      <c r="H353" s="9">
        <f>H354</f>
        <v>2352</v>
      </c>
      <c r="I353" s="9">
        <f t="shared" ref="I353:L353" si="83">I354</f>
        <v>1100</v>
      </c>
      <c r="J353" s="9">
        <f t="shared" si="83"/>
        <v>1064.8</v>
      </c>
      <c r="K353" s="9">
        <f t="shared" si="83"/>
        <v>187.2</v>
      </c>
      <c r="L353" s="9">
        <f t="shared" si="83"/>
        <v>0</v>
      </c>
      <c r="M353" s="9">
        <f>M354</f>
        <v>2352</v>
      </c>
      <c r="N353" s="9">
        <f>N354</f>
        <v>2352</v>
      </c>
      <c r="O353" s="136"/>
      <c r="P353" s="149"/>
    </row>
    <row r="354" spans="1:16" x14ac:dyDescent="0.35">
      <c r="A354" s="149"/>
      <c r="B354" s="49" t="s">
        <v>32</v>
      </c>
      <c r="C354" s="119">
        <v>126</v>
      </c>
      <c r="D354" s="50" t="s">
        <v>477</v>
      </c>
      <c r="E354" s="50" t="s">
        <v>477</v>
      </c>
      <c r="F354" s="50" t="s">
        <v>355</v>
      </c>
      <c r="G354" s="119">
        <v>200</v>
      </c>
      <c r="H354" s="9">
        <f>SUM(I354:L354)</f>
        <v>2352</v>
      </c>
      <c r="I354" s="9">
        <v>1100</v>
      </c>
      <c r="J354" s="9">
        <v>1064.8</v>
      </c>
      <c r="K354" s="9">
        <v>187.2</v>
      </c>
      <c r="L354" s="9">
        <v>0</v>
      </c>
      <c r="M354" s="9">
        <v>2352</v>
      </c>
      <c r="N354" s="9">
        <v>2352</v>
      </c>
      <c r="O354" s="136"/>
      <c r="P354" s="149"/>
    </row>
    <row r="355" spans="1:16" ht="40.5" x14ac:dyDescent="0.35">
      <c r="A355" s="149"/>
      <c r="B355" s="49" t="s">
        <v>18</v>
      </c>
      <c r="C355" s="119"/>
      <c r="D355" s="50"/>
      <c r="E355" s="50"/>
      <c r="F355" s="51"/>
      <c r="G355" s="119"/>
      <c r="H355" s="9"/>
      <c r="I355" s="9"/>
      <c r="J355" s="9"/>
      <c r="K355" s="9"/>
      <c r="L355" s="9"/>
      <c r="M355" s="9"/>
      <c r="N355" s="9"/>
      <c r="O355" s="136"/>
      <c r="P355" s="149"/>
    </row>
    <row r="356" spans="1:16" x14ac:dyDescent="0.35">
      <c r="A356" s="149"/>
      <c r="B356" s="49" t="s">
        <v>19</v>
      </c>
      <c r="C356" s="119"/>
      <c r="D356" s="50"/>
      <c r="E356" s="50"/>
      <c r="F356" s="51"/>
      <c r="G356" s="119"/>
      <c r="H356" s="9"/>
      <c r="I356" s="9"/>
      <c r="J356" s="9"/>
      <c r="K356" s="9"/>
      <c r="L356" s="9"/>
      <c r="M356" s="9"/>
      <c r="N356" s="9"/>
      <c r="O356" s="136"/>
      <c r="P356" s="149"/>
    </row>
    <row r="357" spans="1:16" ht="40.5" x14ac:dyDescent="0.35">
      <c r="A357" s="149"/>
      <c r="B357" s="49" t="s">
        <v>20</v>
      </c>
      <c r="C357" s="119"/>
      <c r="D357" s="50"/>
      <c r="E357" s="50"/>
      <c r="F357" s="51"/>
      <c r="G357" s="119"/>
      <c r="H357" s="9"/>
      <c r="I357" s="9"/>
      <c r="J357" s="9"/>
      <c r="K357" s="9"/>
      <c r="L357" s="9"/>
      <c r="M357" s="9"/>
      <c r="N357" s="9"/>
      <c r="O357" s="136"/>
      <c r="P357" s="149"/>
    </row>
    <row r="358" spans="1:16" x14ac:dyDescent="0.35">
      <c r="A358" s="149" t="s">
        <v>250</v>
      </c>
      <c r="B358" s="49" t="s">
        <v>84</v>
      </c>
      <c r="C358" s="119"/>
      <c r="D358" s="50"/>
      <c r="E358" s="50"/>
      <c r="F358" s="51"/>
      <c r="G358" s="119"/>
      <c r="H358" s="9" t="s">
        <v>48</v>
      </c>
      <c r="I358" s="9" t="s">
        <v>48</v>
      </c>
      <c r="J358" s="9" t="s">
        <v>48</v>
      </c>
      <c r="K358" s="9" t="s">
        <v>48</v>
      </c>
      <c r="L358" s="9"/>
      <c r="M358" s="9" t="s">
        <v>48</v>
      </c>
      <c r="N358" s="9" t="s">
        <v>48</v>
      </c>
      <c r="O358" s="136" t="s">
        <v>41</v>
      </c>
      <c r="P358" s="149" t="s">
        <v>85</v>
      </c>
    </row>
    <row r="359" spans="1:16" ht="40.5" x14ac:dyDescent="0.35">
      <c r="A359" s="149"/>
      <c r="B359" s="49" t="s">
        <v>31</v>
      </c>
      <c r="C359" s="119"/>
      <c r="D359" s="50"/>
      <c r="E359" s="50"/>
      <c r="F359" s="51"/>
      <c r="G359" s="119"/>
      <c r="H359" s="9"/>
      <c r="I359" s="9" t="s">
        <v>27</v>
      </c>
      <c r="J359" s="9" t="s">
        <v>27</v>
      </c>
      <c r="K359" s="9" t="s">
        <v>27</v>
      </c>
      <c r="L359" s="9" t="s">
        <v>27</v>
      </c>
      <c r="M359" s="9"/>
      <c r="N359" s="9"/>
      <c r="O359" s="136"/>
      <c r="P359" s="149"/>
    </row>
    <row r="360" spans="1:16" ht="40.5" x14ac:dyDescent="0.35">
      <c r="A360" s="149"/>
      <c r="B360" s="49" t="s">
        <v>10</v>
      </c>
      <c r="C360" s="119"/>
      <c r="D360" s="50"/>
      <c r="E360" s="50"/>
      <c r="F360" s="51"/>
      <c r="G360" s="119"/>
      <c r="H360" s="10">
        <f>H361</f>
        <v>31048.000000000004</v>
      </c>
      <c r="I360" s="10">
        <f t="shared" ref="I360:L360" si="84">I361</f>
        <v>15139.2</v>
      </c>
      <c r="J360" s="10">
        <f t="shared" si="84"/>
        <v>5352.1</v>
      </c>
      <c r="K360" s="10">
        <f t="shared" si="84"/>
        <v>10556.7</v>
      </c>
      <c r="L360" s="10">
        <f t="shared" si="84"/>
        <v>0</v>
      </c>
      <c r="M360" s="10">
        <f>M361</f>
        <v>31048</v>
      </c>
      <c r="N360" s="10">
        <f>N361</f>
        <v>31048</v>
      </c>
      <c r="O360" s="136"/>
      <c r="P360" s="149"/>
    </row>
    <row r="361" spans="1:16" x14ac:dyDescent="0.35">
      <c r="A361" s="149"/>
      <c r="B361" s="49" t="s">
        <v>32</v>
      </c>
      <c r="C361" s="119">
        <v>126</v>
      </c>
      <c r="D361" s="50" t="s">
        <v>477</v>
      </c>
      <c r="E361" s="50" t="s">
        <v>477</v>
      </c>
      <c r="F361" s="50" t="s">
        <v>355</v>
      </c>
      <c r="G361" s="119">
        <v>200</v>
      </c>
      <c r="H361" s="10">
        <f>SUM(I361:L361)</f>
        <v>31048.000000000004</v>
      </c>
      <c r="I361" s="10">
        <v>15139.2</v>
      </c>
      <c r="J361" s="10">
        <v>5352.1</v>
      </c>
      <c r="K361" s="10">
        <v>10556.7</v>
      </c>
      <c r="L361" s="10">
        <v>0</v>
      </c>
      <c r="M361" s="10">
        <v>31048</v>
      </c>
      <c r="N361" s="10">
        <v>31048</v>
      </c>
      <c r="O361" s="136"/>
      <c r="P361" s="149"/>
    </row>
    <row r="362" spans="1:16" ht="40.5" x14ac:dyDescent="0.35">
      <c r="A362" s="149"/>
      <c r="B362" s="49" t="s">
        <v>18</v>
      </c>
      <c r="C362" s="119"/>
      <c r="D362" s="50"/>
      <c r="E362" s="50"/>
      <c r="F362" s="51"/>
      <c r="G362" s="119"/>
      <c r="H362" s="9"/>
      <c r="I362" s="9"/>
      <c r="J362" s="9"/>
      <c r="K362" s="9"/>
      <c r="L362" s="9"/>
      <c r="M362" s="9"/>
      <c r="N362" s="9"/>
      <c r="O362" s="136"/>
      <c r="P362" s="149"/>
    </row>
    <row r="363" spans="1:16" x14ac:dyDescent="0.35">
      <c r="A363" s="149"/>
      <c r="B363" s="49" t="s">
        <v>19</v>
      </c>
      <c r="C363" s="119"/>
      <c r="D363" s="50"/>
      <c r="E363" s="50"/>
      <c r="F363" s="51"/>
      <c r="G363" s="119"/>
      <c r="H363" s="9"/>
      <c r="I363" s="9"/>
      <c r="J363" s="9"/>
      <c r="K363" s="9"/>
      <c r="L363" s="9"/>
      <c r="M363" s="9"/>
      <c r="N363" s="9"/>
      <c r="O363" s="136"/>
      <c r="P363" s="149"/>
    </row>
    <row r="364" spans="1:16" ht="40.5" x14ac:dyDescent="0.35">
      <c r="A364" s="149"/>
      <c r="B364" s="49" t="s">
        <v>20</v>
      </c>
      <c r="C364" s="119"/>
      <c r="D364" s="50"/>
      <c r="E364" s="50"/>
      <c r="F364" s="51"/>
      <c r="G364" s="119"/>
      <c r="H364" s="9"/>
      <c r="I364" s="9"/>
      <c r="J364" s="9"/>
      <c r="K364" s="9"/>
      <c r="L364" s="9"/>
      <c r="M364" s="9"/>
      <c r="N364" s="9"/>
      <c r="O364" s="136"/>
      <c r="P364" s="149"/>
    </row>
    <row r="365" spans="1:16" x14ac:dyDescent="0.35">
      <c r="A365" s="149" t="s">
        <v>251</v>
      </c>
      <c r="B365" s="49" t="s">
        <v>84</v>
      </c>
      <c r="C365" s="119"/>
      <c r="D365" s="50"/>
      <c r="E365" s="50"/>
      <c r="F365" s="51"/>
      <c r="G365" s="119"/>
      <c r="H365" s="9" t="s">
        <v>48</v>
      </c>
      <c r="I365" s="9" t="s">
        <v>48</v>
      </c>
      <c r="J365" s="9"/>
      <c r="K365" s="9" t="s">
        <v>48</v>
      </c>
      <c r="L365" s="9"/>
      <c r="M365" s="9" t="s">
        <v>48</v>
      </c>
      <c r="N365" s="9" t="s">
        <v>48</v>
      </c>
      <c r="O365" s="136" t="s">
        <v>41</v>
      </c>
      <c r="P365" s="149" t="s">
        <v>85</v>
      </c>
    </row>
    <row r="366" spans="1:16" ht="40.5" x14ac:dyDescent="0.35">
      <c r="A366" s="149"/>
      <c r="B366" s="49" t="s">
        <v>31</v>
      </c>
      <c r="C366" s="119"/>
      <c r="D366" s="50"/>
      <c r="E366" s="50"/>
      <c r="F366" s="51"/>
      <c r="G366" s="119"/>
      <c r="H366" s="17"/>
      <c r="I366" s="9" t="s">
        <v>27</v>
      </c>
      <c r="J366" s="9" t="s">
        <v>27</v>
      </c>
      <c r="K366" s="9" t="s">
        <v>27</v>
      </c>
      <c r="L366" s="9" t="s">
        <v>27</v>
      </c>
      <c r="M366" s="17"/>
      <c r="N366" s="17"/>
      <c r="O366" s="136"/>
      <c r="P366" s="149"/>
    </row>
    <row r="367" spans="1:16" ht="40.5" x14ac:dyDescent="0.35">
      <c r="A367" s="149"/>
      <c r="B367" s="49" t="s">
        <v>10</v>
      </c>
      <c r="C367" s="119"/>
      <c r="D367" s="50"/>
      <c r="E367" s="50"/>
      <c r="F367" s="51"/>
      <c r="G367" s="119"/>
      <c r="H367" s="9">
        <f>H368</f>
        <v>800</v>
      </c>
      <c r="I367" s="9">
        <f t="shared" ref="I367:L367" si="85">I368</f>
        <v>510.8</v>
      </c>
      <c r="J367" s="9">
        <f t="shared" si="85"/>
        <v>0</v>
      </c>
      <c r="K367" s="9">
        <f t="shared" si="85"/>
        <v>289.2</v>
      </c>
      <c r="L367" s="9">
        <f t="shared" si="85"/>
        <v>0</v>
      </c>
      <c r="M367" s="9">
        <f>M368</f>
        <v>800</v>
      </c>
      <c r="N367" s="9">
        <f>N368</f>
        <v>800</v>
      </c>
      <c r="O367" s="136"/>
      <c r="P367" s="149"/>
    </row>
    <row r="368" spans="1:16" x14ac:dyDescent="0.35">
      <c r="A368" s="149"/>
      <c r="B368" s="49" t="s">
        <v>32</v>
      </c>
      <c r="C368" s="119">
        <v>126</v>
      </c>
      <c r="D368" s="50" t="s">
        <v>477</v>
      </c>
      <c r="E368" s="50" t="s">
        <v>477</v>
      </c>
      <c r="F368" s="50" t="s">
        <v>355</v>
      </c>
      <c r="G368" s="119">
        <v>200</v>
      </c>
      <c r="H368" s="9">
        <f>SUM(I368:L368)</f>
        <v>800</v>
      </c>
      <c r="I368" s="9">
        <v>510.8</v>
      </c>
      <c r="J368" s="9">
        <v>0</v>
      </c>
      <c r="K368" s="9">
        <v>289.2</v>
      </c>
      <c r="L368" s="9">
        <v>0</v>
      </c>
      <c r="M368" s="9">
        <v>800</v>
      </c>
      <c r="N368" s="9">
        <v>800</v>
      </c>
      <c r="O368" s="136"/>
      <c r="P368" s="149"/>
    </row>
    <row r="369" spans="1:16" ht="40.5" x14ac:dyDescent="0.35">
      <c r="A369" s="149"/>
      <c r="B369" s="49" t="s">
        <v>18</v>
      </c>
      <c r="C369" s="119"/>
      <c r="D369" s="50"/>
      <c r="E369" s="50"/>
      <c r="F369" s="51"/>
      <c r="G369" s="119"/>
      <c r="H369" s="9"/>
      <c r="I369" s="9"/>
      <c r="J369" s="9"/>
      <c r="K369" s="9"/>
      <c r="L369" s="9"/>
      <c r="M369" s="9"/>
      <c r="N369" s="9"/>
      <c r="O369" s="136"/>
      <c r="P369" s="149"/>
    </row>
    <row r="370" spans="1:16" x14ac:dyDescent="0.35">
      <c r="A370" s="149"/>
      <c r="B370" s="49" t="s">
        <v>19</v>
      </c>
      <c r="C370" s="119"/>
      <c r="D370" s="50"/>
      <c r="E370" s="50"/>
      <c r="F370" s="51"/>
      <c r="G370" s="119"/>
      <c r="H370" s="9"/>
      <c r="I370" s="9"/>
      <c r="J370" s="9"/>
      <c r="K370" s="9"/>
      <c r="L370" s="9"/>
      <c r="M370" s="9"/>
      <c r="N370" s="9"/>
      <c r="O370" s="136"/>
      <c r="P370" s="149"/>
    </row>
    <row r="371" spans="1:16" ht="40.5" x14ac:dyDescent="0.35">
      <c r="A371" s="149"/>
      <c r="B371" s="49" t="s">
        <v>20</v>
      </c>
      <c r="C371" s="119"/>
      <c r="D371" s="50"/>
      <c r="E371" s="50"/>
      <c r="F371" s="51"/>
      <c r="G371" s="119"/>
      <c r="H371" s="9"/>
      <c r="I371" s="9"/>
      <c r="J371" s="9"/>
      <c r="K371" s="9"/>
      <c r="L371" s="9"/>
      <c r="M371" s="9"/>
      <c r="N371" s="9"/>
      <c r="O371" s="136"/>
      <c r="P371" s="149"/>
    </row>
    <row r="372" spans="1:16" x14ac:dyDescent="0.35">
      <c r="A372" s="132" t="s">
        <v>306</v>
      </c>
      <c r="B372" s="49" t="s">
        <v>309</v>
      </c>
      <c r="C372" s="119"/>
      <c r="D372" s="50"/>
      <c r="E372" s="50"/>
      <c r="F372" s="51"/>
      <c r="G372" s="119"/>
      <c r="H372" s="9">
        <f>H373+H375</f>
        <v>293807.86</v>
      </c>
      <c r="I372" s="9">
        <f t="shared" ref="I372:L372" si="86">I373+I375</f>
        <v>18697.099999999999</v>
      </c>
      <c r="J372" s="9">
        <f t="shared" si="86"/>
        <v>38504.460000000006</v>
      </c>
      <c r="K372" s="9">
        <f t="shared" si="86"/>
        <v>35781.799999999996</v>
      </c>
      <c r="L372" s="9">
        <f t="shared" si="86"/>
        <v>200824.5</v>
      </c>
      <c r="M372" s="9">
        <f>M373+M375</f>
        <v>290043.7</v>
      </c>
      <c r="N372" s="9">
        <f>N373+N375</f>
        <v>290043.7</v>
      </c>
      <c r="O372" s="137"/>
      <c r="P372" s="137" t="s">
        <v>27</v>
      </c>
    </row>
    <row r="373" spans="1:16" ht="40.5" x14ac:dyDescent="0.35">
      <c r="A373" s="133"/>
      <c r="B373" s="49" t="s">
        <v>28</v>
      </c>
      <c r="C373" s="119"/>
      <c r="D373" s="50"/>
      <c r="E373" s="50"/>
      <c r="F373" s="119"/>
      <c r="G373" s="119"/>
      <c r="H373" s="9">
        <f>H374</f>
        <v>225688.80000000002</v>
      </c>
      <c r="I373" s="9">
        <f t="shared" ref="I373:L373" si="87">I374</f>
        <v>18697.099999999999</v>
      </c>
      <c r="J373" s="9">
        <f t="shared" si="87"/>
        <v>24352.500000000004</v>
      </c>
      <c r="K373" s="9">
        <f t="shared" si="87"/>
        <v>34220.199999999997</v>
      </c>
      <c r="L373" s="9">
        <f t="shared" si="87"/>
        <v>148419</v>
      </c>
      <c r="M373" s="9">
        <f>M374</f>
        <v>221924.6</v>
      </c>
      <c r="N373" s="9">
        <f>N374</f>
        <v>221924.6</v>
      </c>
      <c r="O373" s="138"/>
      <c r="P373" s="138"/>
    </row>
    <row r="374" spans="1:16" x14ac:dyDescent="0.35">
      <c r="A374" s="133"/>
      <c r="B374" s="49" t="s">
        <v>29</v>
      </c>
      <c r="C374" s="119">
        <v>126</v>
      </c>
      <c r="D374" s="50"/>
      <c r="E374" s="50"/>
      <c r="F374" s="119"/>
      <c r="G374" s="119"/>
      <c r="H374" s="9">
        <f>H318+H347</f>
        <v>225688.80000000002</v>
      </c>
      <c r="I374" s="9">
        <f t="shared" ref="I374:K374" si="88">I318+I347</f>
        <v>18697.099999999999</v>
      </c>
      <c r="J374" s="9">
        <f t="shared" si="88"/>
        <v>24352.500000000004</v>
      </c>
      <c r="K374" s="9">
        <f t="shared" si="88"/>
        <v>34220.199999999997</v>
      </c>
      <c r="L374" s="9">
        <f>L318+L347</f>
        <v>148419</v>
      </c>
      <c r="M374" s="9">
        <f>M318+M347</f>
        <v>221924.6</v>
      </c>
      <c r="N374" s="9">
        <f>N318+N347</f>
        <v>221924.6</v>
      </c>
      <c r="O374" s="138"/>
      <c r="P374" s="138"/>
    </row>
    <row r="375" spans="1:16" ht="60.75" x14ac:dyDescent="0.35">
      <c r="A375" s="133"/>
      <c r="B375" s="49" t="s">
        <v>304</v>
      </c>
      <c r="C375" s="119"/>
      <c r="D375" s="50"/>
      <c r="E375" s="50"/>
      <c r="F375" s="119"/>
      <c r="G375" s="119"/>
      <c r="H375" s="9">
        <f>H376</f>
        <v>68119.06</v>
      </c>
      <c r="I375" s="9">
        <f t="shared" ref="I375:L375" si="89">I376</f>
        <v>0</v>
      </c>
      <c r="J375" s="9">
        <f t="shared" si="89"/>
        <v>14151.96</v>
      </c>
      <c r="K375" s="9">
        <f t="shared" si="89"/>
        <v>1561.6</v>
      </c>
      <c r="L375" s="9">
        <f t="shared" si="89"/>
        <v>52405.5</v>
      </c>
      <c r="M375" s="9">
        <f>M376</f>
        <v>68119.100000000006</v>
      </c>
      <c r="N375" s="9">
        <f>N376</f>
        <v>68119.100000000006</v>
      </c>
      <c r="O375" s="138"/>
      <c r="P375" s="138"/>
    </row>
    <row r="376" spans="1:16" x14ac:dyDescent="0.35">
      <c r="A376" s="133"/>
      <c r="B376" s="49" t="s">
        <v>29</v>
      </c>
      <c r="C376" s="119">
        <v>126</v>
      </c>
      <c r="D376" s="50"/>
      <c r="E376" s="50"/>
      <c r="F376" s="119"/>
      <c r="G376" s="119"/>
      <c r="H376" s="9">
        <f>H348+H319</f>
        <v>68119.06</v>
      </c>
      <c r="I376" s="9">
        <f t="shared" ref="I376:L376" si="90">I348+I319</f>
        <v>0</v>
      </c>
      <c r="J376" s="9">
        <f t="shared" si="90"/>
        <v>14151.96</v>
      </c>
      <c r="K376" s="9">
        <f t="shared" si="90"/>
        <v>1561.6</v>
      </c>
      <c r="L376" s="9">
        <f t="shared" si="90"/>
        <v>52405.5</v>
      </c>
      <c r="M376" s="9">
        <f>M348+M319</f>
        <v>68119.100000000006</v>
      </c>
      <c r="N376" s="9">
        <f>N348+N319</f>
        <v>68119.100000000006</v>
      </c>
      <c r="O376" s="138"/>
      <c r="P376" s="138"/>
    </row>
    <row r="377" spans="1:16" x14ac:dyDescent="0.35">
      <c r="A377" s="133"/>
      <c r="B377" s="49" t="s">
        <v>19</v>
      </c>
      <c r="C377" s="119"/>
      <c r="D377" s="50"/>
      <c r="E377" s="50"/>
      <c r="F377" s="65"/>
      <c r="G377" s="119"/>
      <c r="H377" s="9"/>
      <c r="I377" s="9"/>
      <c r="J377" s="9"/>
      <c r="K377" s="9"/>
      <c r="L377" s="9"/>
      <c r="M377" s="9"/>
      <c r="N377" s="9"/>
      <c r="O377" s="138"/>
      <c r="P377" s="138"/>
    </row>
    <row r="378" spans="1:16" ht="40.5" x14ac:dyDescent="0.35">
      <c r="A378" s="134"/>
      <c r="B378" s="49" t="s">
        <v>14</v>
      </c>
      <c r="C378" s="119"/>
      <c r="D378" s="50"/>
      <c r="E378" s="50"/>
      <c r="F378" s="65"/>
      <c r="G378" s="119"/>
      <c r="H378" s="9"/>
      <c r="I378" s="9"/>
      <c r="J378" s="9"/>
      <c r="K378" s="9"/>
      <c r="L378" s="9"/>
      <c r="M378" s="9"/>
      <c r="N378" s="9"/>
      <c r="O378" s="139"/>
      <c r="P378" s="139"/>
    </row>
    <row r="379" spans="1:16" x14ac:dyDescent="0.35">
      <c r="A379" s="150" t="s">
        <v>86</v>
      </c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</row>
    <row r="380" spans="1:16" ht="40.5" x14ac:dyDescent="0.35">
      <c r="A380" s="149" t="s">
        <v>87</v>
      </c>
      <c r="B380" s="49" t="s">
        <v>88</v>
      </c>
      <c r="C380" s="119"/>
      <c r="D380" s="50"/>
      <c r="E380" s="50"/>
      <c r="F380" s="51"/>
      <c r="G380" s="119"/>
      <c r="H380" s="9" t="s">
        <v>48</v>
      </c>
      <c r="I380" s="9" t="s">
        <v>48</v>
      </c>
      <c r="J380" s="9" t="s">
        <v>48</v>
      </c>
      <c r="K380" s="9" t="s">
        <v>48</v>
      </c>
      <c r="L380" s="9" t="s">
        <v>48</v>
      </c>
      <c r="M380" s="9" t="s">
        <v>48</v>
      </c>
      <c r="N380" s="9" t="s">
        <v>48</v>
      </c>
      <c r="O380" s="136" t="s">
        <v>41</v>
      </c>
      <c r="P380" s="132" t="s">
        <v>668</v>
      </c>
    </row>
    <row r="381" spans="1:16" ht="40.5" x14ac:dyDescent="0.35">
      <c r="A381" s="149"/>
      <c r="B381" s="49" t="s">
        <v>33</v>
      </c>
      <c r="C381" s="119"/>
      <c r="D381" s="50"/>
      <c r="E381" s="50"/>
      <c r="F381" s="51"/>
      <c r="G381" s="119"/>
      <c r="H381" s="9"/>
      <c r="I381" s="9" t="s">
        <v>27</v>
      </c>
      <c r="J381" s="9" t="s">
        <v>27</v>
      </c>
      <c r="K381" s="9" t="s">
        <v>27</v>
      </c>
      <c r="L381" s="9" t="s">
        <v>27</v>
      </c>
      <c r="M381" s="9"/>
      <c r="N381" s="9"/>
      <c r="O381" s="136"/>
      <c r="P381" s="133"/>
    </row>
    <row r="382" spans="1:16" ht="40.5" x14ac:dyDescent="0.35">
      <c r="A382" s="149"/>
      <c r="B382" s="49" t="s">
        <v>10</v>
      </c>
      <c r="C382" s="119"/>
      <c r="D382" s="50"/>
      <c r="E382" s="50"/>
      <c r="F382" s="51"/>
      <c r="G382" s="119"/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136"/>
      <c r="P382" s="133"/>
    </row>
    <row r="383" spans="1:16" x14ac:dyDescent="0.35">
      <c r="A383" s="149"/>
      <c r="B383" s="49" t="s">
        <v>32</v>
      </c>
      <c r="C383" s="119"/>
      <c r="D383" s="50"/>
      <c r="E383" s="50"/>
      <c r="F383" s="51"/>
      <c r="G383" s="119"/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136"/>
      <c r="P383" s="133"/>
    </row>
    <row r="384" spans="1:16" ht="40.5" x14ac:dyDescent="0.35">
      <c r="A384" s="149"/>
      <c r="B384" s="49" t="s">
        <v>18</v>
      </c>
      <c r="C384" s="119"/>
      <c r="D384" s="50"/>
      <c r="E384" s="50"/>
      <c r="F384" s="65"/>
      <c r="G384" s="119"/>
      <c r="H384" s="9"/>
      <c r="I384" s="9"/>
      <c r="J384" s="9"/>
      <c r="K384" s="9"/>
      <c r="L384" s="9"/>
      <c r="M384" s="9"/>
      <c r="N384" s="9"/>
      <c r="O384" s="136"/>
      <c r="P384" s="133"/>
    </row>
    <row r="385" spans="1:16" x14ac:dyDescent="0.35">
      <c r="A385" s="149"/>
      <c r="B385" s="49" t="s">
        <v>19</v>
      </c>
      <c r="C385" s="119"/>
      <c r="D385" s="50"/>
      <c r="E385" s="50"/>
      <c r="F385" s="65"/>
      <c r="G385" s="119"/>
      <c r="H385" s="9"/>
      <c r="I385" s="9"/>
      <c r="J385" s="9"/>
      <c r="K385" s="9"/>
      <c r="L385" s="9"/>
      <c r="M385" s="9"/>
      <c r="N385" s="9"/>
      <c r="O385" s="136"/>
      <c r="P385" s="133"/>
    </row>
    <row r="386" spans="1:16" ht="40.5" x14ac:dyDescent="0.35">
      <c r="A386" s="149"/>
      <c r="B386" s="49" t="s">
        <v>20</v>
      </c>
      <c r="C386" s="119"/>
      <c r="D386" s="50"/>
      <c r="E386" s="50"/>
      <c r="F386" s="65"/>
      <c r="G386" s="119"/>
      <c r="H386" s="9"/>
      <c r="I386" s="9"/>
      <c r="J386" s="9"/>
      <c r="K386" s="9"/>
      <c r="L386" s="9"/>
      <c r="M386" s="9"/>
      <c r="N386" s="9"/>
      <c r="O386" s="136"/>
      <c r="P386" s="134"/>
    </row>
    <row r="387" spans="1:16" x14ac:dyDescent="0.35">
      <c r="A387" s="132" t="s">
        <v>89</v>
      </c>
      <c r="B387" s="49" t="s">
        <v>309</v>
      </c>
      <c r="C387" s="119"/>
      <c r="D387" s="50"/>
      <c r="E387" s="50"/>
      <c r="F387" s="65"/>
      <c r="G387" s="119"/>
      <c r="H387" s="9">
        <f>H388</f>
        <v>0</v>
      </c>
      <c r="I387" s="9">
        <v>0</v>
      </c>
      <c r="J387" s="9">
        <v>0</v>
      </c>
      <c r="K387" s="9">
        <v>0</v>
      </c>
      <c r="L387" s="9">
        <v>0</v>
      </c>
      <c r="M387" s="9">
        <f>M388</f>
        <v>0</v>
      </c>
      <c r="N387" s="9">
        <f>N388</f>
        <v>0</v>
      </c>
      <c r="O387" s="137"/>
      <c r="P387" s="137" t="s">
        <v>27</v>
      </c>
    </row>
    <row r="388" spans="1:16" x14ac:dyDescent="0.35">
      <c r="A388" s="133"/>
      <c r="B388" s="49" t="s">
        <v>11</v>
      </c>
      <c r="C388" s="119"/>
      <c r="D388" s="50"/>
      <c r="E388" s="50"/>
      <c r="F388" s="65"/>
      <c r="G388" s="119"/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138"/>
      <c r="P388" s="138"/>
    </row>
    <row r="389" spans="1:16" ht="40.5" x14ac:dyDescent="0.35">
      <c r="A389" s="133"/>
      <c r="B389" s="49" t="s">
        <v>18</v>
      </c>
      <c r="C389" s="119"/>
      <c r="D389" s="50"/>
      <c r="E389" s="50"/>
      <c r="F389" s="65"/>
      <c r="G389" s="119"/>
      <c r="H389" s="9"/>
      <c r="I389" s="9"/>
      <c r="J389" s="9"/>
      <c r="K389" s="9"/>
      <c r="L389" s="9"/>
      <c r="M389" s="9"/>
      <c r="N389" s="9"/>
      <c r="O389" s="138"/>
      <c r="P389" s="138"/>
    </row>
    <row r="390" spans="1:16" x14ac:dyDescent="0.35">
      <c r="A390" s="133"/>
      <c r="B390" s="49" t="s">
        <v>19</v>
      </c>
      <c r="C390" s="119"/>
      <c r="D390" s="50"/>
      <c r="E390" s="50"/>
      <c r="F390" s="65"/>
      <c r="G390" s="119"/>
      <c r="H390" s="9"/>
      <c r="I390" s="9"/>
      <c r="J390" s="9"/>
      <c r="K390" s="9"/>
      <c r="L390" s="9"/>
      <c r="M390" s="9"/>
      <c r="N390" s="9"/>
      <c r="O390" s="138"/>
      <c r="P390" s="138"/>
    </row>
    <row r="391" spans="1:16" ht="40.5" x14ac:dyDescent="0.35">
      <c r="A391" s="134"/>
      <c r="B391" s="49" t="s">
        <v>14</v>
      </c>
      <c r="C391" s="119"/>
      <c r="D391" s="50"/>
      <c r="E391" s="50"/>
      <c r="F391" s="65"/>
      <c r="G391" s="119"/>
      <c r="H391" s="9"/>
      <c r="I391" s="9"/>
      <c r="J391" s="9"/>
      <c r="K391" s="9"/>
      <c r="L391" s="9"/>
      <c r="M391" s="9"/>
      <c r="N391" s="9"/>
      <c r="O391" s="139"/>
      <c r="P391" s="139"/>
    </row>
    <row r="392" spans="1:16" x14ac:dyDescent="0.35">
      <c r="A392" s="150" t="s">
        <v>90</v>
      </c>
      <c r="B392" s="150"/>
      <c r="C392" s="150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</row>
    <row r="393" spans="1:16" ht="40.5" x14ac:dyDescent="0.35">
      <c r="A393" s="149" t="s">
        <v>91</v>
      </c>
      <c r="B393" s="49" t="s">
        <v>121</v>
      </c>
      <c r="C393" s="119"/>
      <c r="D393" s="50"/>
      <c r="E393" s="50"/>
      <c r="F393" s="65"/>
      <c r="G393" s="119"/>
      <c r="H393" s="9" t="s">
        <v>48</v>
      </c>
      <c r="I393" s="9" t="s">
        <v>48</v>
      </c>
      <c r="J393" s="9" t="s">
        <v>48</v>
      </c>
      <c r="K393" s="9" t="s">
        <v>48</v>
      </c>
      <c r="L393" s="9" t="s">
        <v>48</v>
      </c>
      <c r="M393" s="9" t="s">
        <v>48</v>
      </c>
      <c r="N393" s="9" t="s">
        <v>48</v>
      </c>
      <c r="O393" s="136" t="s">
        <v>41</v>
      </c>
      <c r="P393" s="132" t="s">
        <v>526</v>
      </c>
    </row>
    <row r="394" spans="1:16" ht="40.5" x14ac:dyDescent="0.35">
      <c r="A394" s="149"/>
      <c r="B394" s="49" t="s">
        <v>35</v>
      </c>
      <c r="C394" s="119"/>
      <c r="D394" s="50"/>
      <c r="E394" s="50"/>
      <c r="F394" s="65"/>
      <c r="G394" s="119"/>
      <c r="H394" s="9"/>
      <c r="I394" s="9" t="s">
        <v>27</v>
      </c>
      <c r="J394" s="9" t="s">
        <v>27</v>
      </c>
      <c r="K394" s="9" t="s">
        <v>27</v>
      </c>
      <c r="L394" s="9" t="s">
        <v>27</v>
      </c>
      <c r="M394" s="9"/>
      <c r="N394" s="9"/>
      <c r="O394" s="136"/>
      <c r="P394" s="133"/>
    </row>
    <row r="395" spans="1:16" ht="40.5" x14ac:dyDescent="0.35">
      <c r="A395" s="149"/>
      <c r="B395" s="49" t="s">
        <v>10</v>
      </c>
      <c r="C395" s="119"/>
      <c r="D395" s="50"/>
      <c r="E395" s="50"/>
      <c r="F395" s="65"/>
      <c r="G395" s="119"/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136"/>
      <c r="P395" s="133"/>
    </row>
    <row r="396" spans="1:16" x14ac:dyDescent="0.35">
      <c r="A396" s="149"/>
      <c r="B396" s="49" t="s">
        <v>32</v>
      </c>
      <c r="C396" s="119"/>
      <c r="D396" s="50"/>
      <c r="E396" s="50"/>
      <c r="F396" s="65"/>
      <c r="G396" s="119"/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136"/>
      <c r="P396" s="133"/>
    </row>
    <row r="397" spans="1:16" ht="40.5" x14ac:dyDescent="0.35">
      <c r="A397" s="149"/>
      <c r="B397" s="49" t="s">
        <v>18</v>
      </c>
      <c r="C397" s="119"/>
      <c r="D397" s="50"/>
      <c r="E397" s="50"/>
      <c r="F397" s="65"/>
      <c r="G397" s="119"/>
      <c r="H397" s="9"/>
      <c r="I397" s="9"/>
      <c r="J397" s="9"/>
      <c r="K397" s="9"/>
      <c r="L397" s="9"/>
      <c r="M397" s="9"/>
      <c r="N397" s="9"/>
      <c r="O397" s="136"/>
      <c r="P397" s="133"/>
    </row>
    <row r="398" spans="1:16" x14ac:dyDescent="0.35">
      <c r="A398" s="149"/>
      <c r="B398" s="49" t="s">
        <v>19</v>
      </c>
      <c r="C398" s="119"/>
      <c r="D398" s="50"/>
      <c r="E398" s="50"/>
      <c r="F398" s="65"/>
      <c r="G398" s="119"/>
      <c r="H398" s="9"/>
      <c r="I398" s="9"/>
      <c r="J398" s="9"/>
      <c r="K398" s="9"/>
      <c r="L398" s="9"/>
      <c r="M398" s="9"/>
      <c r="N398" s="9"/>
      <c r="O398" s="136"/>
      <c r="P398" s="133"/>
    </row>
    <row r="399" spans="1:16" ht="40.5" x14ac:dyDescent="0.35">
      <c r="A399" s="149"/>
      <c r="B399" s="49" t="s">
        <v>20</v>
      </c>
      <c r="C399" s="119"/>
      <c r="D399" s="50"/>
      <c r="E399" s="50"/>
      <c r="F399" s="65"/>
      <c r="G399" s="119"/>
      <c r="H399" s="9"/>
      <c r="I399" s="9"/>
      <c r="J399" s="9"/>
      <c r="K399" s="9"/>
      <c r="L399" s="9"/>
      <c r="M399" s="9"/>
      <c r="N399" s="9"/>
      <c r="O399" s="136"/>
      <c r="P399" s="134"/>
    </row>
    <row r="400" spans="1:16" x14ac:dyDescent="0.35">
      <c r="A400" s="149" t="s">
        <v>426</v>
      </c>
      <c r="B400" s="49" t="s">
        <v>8</v>
      </c>
      <c r="C400" s="119"/>
      <c r="D400" s="50"/>
      <c r="E400" s="50"/>
      <c r="F400" s="65"/>
      <c r="G400" s="119"/>
      <c r="H400" s="9"/>
      <c r="I400" s="9"/>
      <c r="J400" s="9"/>
      <c r="K400" s="9"/>
      <c r="L400" s="9"/>
      <c r="M400" s="9"/>
      <c r="N400" s="9"/>
      <c r="O400" s="136" t="s">
        <v>41</v>
      </c>
      <c r="P400" s="149" t="s">
        <v>454</v>
      </c>
    </row>
    <row r="401" spans="1:16" ht="40.5" x14ac:dyDescent="0.35">
      <c r="A401" s="149"/>
      <c r="B401" s="49" t="s">
        <v>33</v>
      </c>
      <c r="C401" s="119"/>
      <c r="D401" s="50"/>
      <c r="E401" s="50"/>
      <c r="F401" s="65"/>
      <c r="G401" s="119"/>
      <c r="H401" s="9"/>
      <c r="I401" s="9" t="s">
        <v>27</v>
      </c>
      <c r="J401" s="9" t="s">
        <v>27</v>
      </c>
      <c r="K401" s="9" t="s">
        <v>27</v>
      </c>
      <c r="L401" s="9" t="s">
        <v>27</v>
      </c>
      <c r="M401" s="9"/>
      <c r="N401" s="9"/>
      <c r="O401" s="136"/>
      <c r="P401" s="149"/>
    </row>
    <row r="402" spans="1:16" ht="40.5" x14ac:dyDescent="0.35">
      <c r="A402" s="149"/>
      <c r="B402" s="49" t="s">
        <v>10</v>
      </c>
      <c r="C402" s="119"/>
      <c r="D402" s="50"/>
      <c r="E402" s="50"/>
      <c r="F402" s="65"/>
      <c r="G402" s="119"/>
      <c r="H402" s="8">
        <f>H403+H404</f>
        <v>814230.89999999991</v>
      </c>
      <c r="I402" s="8">
        <f t="shared" ref="I402:L402" si="91">I403+I404</f>
        <v>0</v>
      </c>
      <c r="J402" s="8">
        <f t="shared" si="91"/>
        <v>0</v>
      </c>
      <c r="K402" s="8">
        <f t="shared" si="91"/>
        <v>604373</v>
      </c>
      <c r="L402" s="8">
        <f t="shared" si="91"/>
        <v>209857.90000000002</v>
      </c>
      <c r="M402" s="8">
        <f>M403+M404</f>
        <v>778186.495</v>
      </c>
      <c r="N402" s="8">
        <f>N403+N404</f>
        <v>626449.098</v>
      </c>
      <c r="O402" s="136"/>
      <c r="P402" s="149"/>
    </row>
    <row r="403" spans="1:16" x14ac:dyDescent="0.35">
      <c r="A403" s="149"/>
      <c r="B403" s="49" t="s">
        <v>32</v>
      </c>
      <c r="C403" s="119">
        <v>126</v>
      </c>
      <c r="D403" s="50" t="s">
        <v>477</v>
      </c>
      <c r="E403" s="50" t="s">
        <v>477</v>
      </c>
      <c r="F403" s="119" t="s">
        <v>427</v>
      </c>
      <c r="G403" s="69"/>
      <c r="H403" s="14">
        <f>H410+H417+H431+H438</f>
        <v>564179.19999999995</v>
      </c>
      <c r="I403" s="14">
        <f t="shared" ref="I403:L403" si="92">I410+I417+I431+I438</f>
        <v>0</v>
      </c>
      <c r="J403" s="14">
        <f t="shared" si="92"/>
        <v>0</v>
      </c>
      <c r="K403" s="14">
        <f t="shared" si="92"/>
        <v>397323</v>
      </c>
      <c r="L403" s="14">
        <f t="shared" si="92"/>
        <v>166856.20000000001</v>
      </c>
      <c r="M403" s="14">
        <f>M410+M417+M431+M438</f>
        <v>492961.29499999998</v>
      </c>
      <c r="N403" s="14">
        <f>N410+N417+N431+N438</f>
        <v>404388.89799999999</v>
      </c>
      <c r="O403" s="136"/>
      <c r="P403" s="149"/>
    </row>
    <row r="404" spans="1:16" ht="40.5" x14ac:dyDescent="0.35">
      <c r="A404" s="149"/>
      <c r="B404" s="49" t="s">
        <v>18</v>
      </c>
      <c r="C404" s="119">
        <v>126</v>
      </c>
      <c r="D404" s="50" t="s">
        <v>477</v>
      </c>
      <c r="E404" s="50" t="s">
        <v>477</v>
      </c>
      <c r="F404" s="119" t="s">
        <v>427</v>
      </c>
      <c r="G404" s="119"/>
      <c r="H404" s="15">
        <f>H411+H418+H425</f>
        <v>250051.7</v>
      </c>
      <c r="I404" s="15">
        <f t="shared" ref="I404:L404" si="93">I411+I418+I425</f>
        <v>0</v>
      </c>
      <c r="J404" s="15">
        <f t="shared" si="93"/>
        <v>0</v>
      </c>
      <c r="K404" s="15">
        <f t="shared" si="93"/>
        <v>207050</v>
      </c>
      <c r="L404" s="15">
        <f t="shared" si="93"/>
        <v>43001.7</v>
      </c>
      <c r="M404" s="15">
        <f>M411+M418+M425</f>
        <v>285225.2</v>
      </c>
      <c r="N404" s="15">
        <f>N411+N418+N425</f>
        <v>222060.2</v>
      </c>
      <c r="O404" s="136"/>
      <c r="P404" s="149"/>
    </row>
    <row r="405" spans="1:16" x14ac:dyDescent="0.35">
      <c r="A405" s="149"/>
      <c r="B405" s="49" t="s">
        <v>19</v>
      </c>
      <c r="C405" s="119"/>
      <c r="D405" s="50"/>
      <c r="E405" s="50"/>
      <c r="F405" s="65"/>
      <c r="G405" s="119"/>
      <c r="H405" s="9"/>
      <c r="I405" s="9"/>
      <c r="J405" s="9"/>
      <c r="K405" s="9"/>
      <c r="L405" s="9"/>
      <c r="M405" s="9"/>
      <c r="N405" s="9"/>
      <c r="O405" s="136"/>
      <c r="P405" s="149"/>
    </row>
    <row r="406" spans="1:16" ht="40.5" x14ac:dyDescent="0.35">
      <c r="A406" s="149"/>
      <c r="B406" s="49" t="s">
        <v>20</v>
      </c>
      <c r="C406" s="119"/>
      <c r="D406" s="50"/>
      <c r="E406" s="50"/>
      <c r="F406" s="65"/>
      <c r="G406" s="119"/>
      <c r="H406" s="9"/>
      <c r="I406" s="9"/>
      <c r="J406" s="9"/>
      <c r="K406" s="9"/>
      <c r="L406" s="9"/>
      <c r="M406" s="9"/>
      <c r="N406" s="9"/>
      <c r="O406" s="136"/>
      <c r="P406" s="149"/>
    </row>
    <row r="407" spans="1:16" ht="40.5" x14ac:dyDescent="0.35">
      <c r="A407" s="149" t="s">
        <v>493</v>
      </c>
      <c r="B407" s="49" t="s">
        <v>121</v>
      </c>
      <c r="C407" s="119"/>
      <c r="D407" s="50"/>
      <c r="E407" s="50"/>
      <c r="F407" s="65"/>
      <c r="G407" s="119"/>
      <c r="H407" s="9">
        <v>2</v>
      </c>
      <c r="I407" s="16"/>
      <c r="J407" s="16"/>
      <c r="K407" s="16"/>
      <c r="L407" s="16">
        <v>2</v>
      </c>
      <c r="M407" s="16">
        <v>2</v>
      </c>
      <c r="N407" s="16">
        <v>1</v>
      </c>
      <c r="O407" s="136" t="s">
        <v>41</v>
      </c>
      <c r="P407" s="149" t="s">
        <v>494</v>
      </c>
    </row>
    <row r="408" spans="1:16" ht="40.5" x14ac:dyDescent="0.35">
      <c r="A408" s="149"/>
      <c r="B408" s="49" t="s">
        <v>33</v>
      </c>
      <c r="C408" s="119"/>
      <c r="D408" s="50"/>
      <c r="E408" s="50"/>
      <c r="F408" s="65"/>
      <c r="G408" s="119"/>
      <c r="H408" s="9"/>
      <c r="I408" s="9" t="s">
        <v>27</v>
      </c>
      <c r="J408" s="9" t="s">
        <v>27</v>
      </c>
      <c r="K408" s="9" t="s">
        <v>27</v>
      </c>
      <c r="L408" s="9" t="s">
        <v>27</v>
      </c>
      <c r="M408" s="9"/>
      <c r="N408" s="9"/>
      <c r="O408" s="136"/>
      <c r="P408" s="149"/>
    </row>
    <row r="409" spans="1:16" ht="40.5" x14ac:dyDescent="0.35">
      <c r="A409" s="149"/>
      <c r="B409" s="49" t="s">
        <v>10</v>
      </c>
      <c r="C409" s="119"/>
      <c r="D409" s="50"/>
      <c r="E409" s="50"/>
      <c r="F409" s="65"/>
      <c r="G409" s="119"/>
      <c r="H409" s="8">
        <f>H410+H411</f>
        <v>154087.9</v>
      </c>
      <c r="I409" s="8">
        <f t="shared" ref="I409:L409" si="94">I410+I411</f>
        <v>0</v>
      </c>
      <c r="J409" s="8">
        <f t="shared" si="94"/>
        <v>0</v>
      </c>
      <c r="K409" s="8">
        <f t="shared" si="94"/>
        <v>129338</v>
      </c>
      <c r="L409" s="8">
        <f t="shared" si="94"/>
        <v>24749.899999999998</v>
      </c>
      <c r="M409" s="8">
        <f>M410+M411</f>
        <v>167932.19500000001</v>
      </c>
      <c r="N409" s="8">
        <f>N410+N411</f>
        <v>27169.11</v>
      </c>
      <c r="O409" s="136"/>
      <c r="P409" s="149"/>
    </row>
    <row r="410" spans="1:16" x14ac:dyDescent="0.35">
      <c r="A410" s="149"/>
      <c r="B410" s="49" t="s">
        <v>32</v>
      </c>
      <c r="C410" s="119">
        <v>126</v>
      </c>
      <c r="D410" s="50" t="s">
        <v>477</v>
      </c>
      <c r="E410" s="50" t="s">
        <v>477</v>
      </c>
      <c r="F410" s="119" t="s">
        <v>410</v>
      </c>
      <c r="G410" s="69">
        <v>200</v>
      </c>
      <c r="H410" s="14">
        <f>SUM(I410:L410)</f>
        <v>31036.2</v>
      </c>
      <c r="I410" s="14">
        <v>0</v>
      </c>
      <c r="J410" s="14">
        <v>0</v>
      </c>
      <c r="K410" s="14">
        <v>19288</v>
      </c>
      <c r="L410" s="14">
        <v>11748.2</v>
      </c>
      <c r="M410" s="14">
        <v>34983.195</v>
      </c>
      <c r="N410" s="14">
        <v>27169.11</v>
      </c>
      <c r="O410" s="136"/>
      <c r="P410" s="149"/>
    </row>
    <row r="411" spans="1:16" ht="40.5" x14ac:dyDescent="0.35">
      <c r="A411" s="149"/>
      <c r="B411" s="49" t="s">
        <v>18</v>
      </c>
      <c r="C411" s="119">
        <v>126</v>
      </c>
      <c r="D411" s="50" t="s">
        <v>477</v>
      </c>
      <c r="E411" s="50" t="s">
        <v>477</v>
      </c>
      <c r="F411" s="119" t="s">
        <v>404</v>
      </c>
      <c r="G411" s="69">
        <v>200</v>
      </c>
      <c r="H411" s="15">
        <f>SUM(I411:L411)</f>
        <v>123051.7</v>
      </c>
      <c r="I411" s="15">
        <v>0</v>
      </c>
      <c r="J411" s="15">
        <v>0</v>
      </c>
      <c r="K411" s="15">
        <v>110050</v>
      </c>
      <c r="L411" s="15">
        <v>13001.699999999997</v>
      </c>
      <c r="M411" s="15">
        <v>132949</v>
      </c>
      <c r="N411" s="15">
        <v>0</v>
      </c>
      <c r="O411" s="136"/>
      <c r="P411" s="149"/>
    </row>
    <row r="412" spans="1:16" x14ac:dyDescent="0.35">
      <c r="A412" s="149"/>
      <c r="B412" s="49" t="s">
        <v>19</v>
      </c>
      <c r="C412" s="119"/>
      <c r="D412" s="50"/>
      <c r="E412" s="50"/>
      <c r="F412" s="65"/>
      <c r="G412" s="119"/>
      <c r="H412" s="9"/>
      <c r="I412" s="9"/>
      <c r="J412" s="9"/>
      <c r="K412" s="9"/>
      <c r="L412" s="9"/>
      <c r="M412" s="9"/>
      <c r="N412" s="9"/>
      <c r="O412" s="136"/>
      <c r="P412" s="149"/>
    </row>
    <row r="413" spans="1:16" ht="40.5" x14ac:dyDescent="0.35">
      <c r="A413" s="149"/>
      <c r="B413" s="49" t="s">
        <v>20</v>
      </c>
      <c r="C413" s="119"/>
      <c r="D413" s="50"/>
      <c r="E413" s="50"/>
      <c r="F413" s="65"/>
      <c r="G413" s="119"/>
      <c r="H413" s="9"/>
      <c r="I413" s="9"/>
      <c r="J413" s="9"/>
      <c r="K413" s="9"/>
      <c r="L413" s="9"/>
      <c r="M413" s="9"/>
      <c r="N413" s="9"/>
      <c r="O413" s="136"/>
      <c r="P413" s="149"/>
    </row>
    <row r="414" spans="1:16" ht="40.5" x14ac:dyDescent="0.35">
      <c r="A414" s="149" t="s">
        <v>495</v>
      </c>
      <c r="B414" s="49" t="s">
        <v>121</v>
      </c>
      <c r="C414" s="119"/>
      <c r="D414" s="50"/>
      <c r="E414" s="50"/>
      <c r="F414" s="65"/>
      <c r="G414" s="119"/>
      <c r="H414" s="9">
        <v>3</v>
      </c>
      <c r="I414" s="16"/>
      <c r="J414" s="16"/>
      <c r="K414" s="16"/>
      <c r="L414" s="16">
        <v>3</v>
      </c>
      <c r="M414" s="16">
        <v>3</v>
      </c>
      <c r="N414" s="16">
        <v>4</v>
      </c>
      <c r="O414" s="136" t="s">
        <v>41</v>
      </c>
      <c r="P414" s="149" t="s">
        <v>594</v>
      </c>
    </row>
    <row r="415" spans="1:16" ht="40.5" x14ac:dyDescent="0.35">
      <c r="A415" s="149"/>
      <c r="B415" s="49" t="s">
        <v>33</v>
      </c>
      <c r="C415" s="119"/>
      <c r="D415" s="50"/>
      <c r="E415" s="50"/>
      <c r="F415" s="65"/>
      <c r="G415" s="119"/>
      <c r="H415" s="9"/>
      <c r="I415" s="9" t="s">
        <v>27</v>
      </c>
      <c r="J415" s="9" t="s">
        <v>27</v>
      </c>
      <c r="K415" s="9" t="s">
        <v>27</v>
      </c>
      <c r="L415" s="9" t="s">
        <v>27</v>
      </c>
      <c r="M415" s="9"/>
      <c r="N415" s="9"/>
      <c r="O415" s="136"/>
      <c r="P415" s="149"/>
    </row>
    <row r="416" spans="1:16" ht="40.5" x14ac:dyDescent="0.35">
      <c r="A416" s="149"/>
      <c r="B416" s="49" t="s">
        <v>10</v>
      </c>
      <c r="C416" s="119"/>
      <c r="D416" s="50"/>
      <c r="E416" s="50"/>
      <c r="F416" s="65"/>
      <c r="G416" s="119"/>
      <c r="H416" s="8">
        <f>H417+H418</f>
        <v>350300</v>
      </c>
      <c r="I416" s="8">
        <f t="shared" ref="I416:L416" si="95">I417+I418</f>
        <v>0</v>
      </c>
      <c r="J416" s="8">
        <f t="shared" si="95"/>
        <v>0</v>
      </c>
      <c r="K416" s="8">
        <f t="shared" si="95"/>
        <v>272300</v>
      </c>
      <c r="L416" s="8">
        <f t="shared" si="95"/>
        <v>78000</v>
      </c>
      <c r="M416" s="8">
        <f>M417+M418</f>
        <v>296060</v>
      </c>
      <c r="N416" s="8">
        <f>N417+N418</f>
        <v>419028.58600000001</v>
      </c>
      <c r="O416" s="136"/>
      <c r="P416" s="149"/>
    </row>
    <row r="417" spans="1:16" x14ac:dyDescent="0.35">
      <c r="A417" s="149"/>
      <c r="B417" s="49" t="s">
        <v>32</v>
      </c>
      <c r="C417" s="119">
        <v>126</v>
      </c>
      <c r="D417" s="50" t="s">
        <v>477</v>
      </c>
      <c r="E417" s="50" t="s">
        <v>477</v>
      </c>
      <c r="F417" s="119" t="s">
        <v>405</v>
      </c>
      <c r="G417" s="69">
        <v>200</v>
      </c>
      <c r="H417" s="14">
        <f>SUM(I417:L417)</f>
        <v>223300</v>
      </c>
      <c r="I417" s="14">
        <v>0</v>
      </c>
      <c r="J417" s="14">
        <v>0</v>
      </c>
      <c r="K417" s="14">
        <v>175300</v>
      </c>
      <c r="L417" s="14">
        <v>48000</v>
      </c>
      <c r="M417" s="14">
        <v>269900</v>
      </c>
      <c r="N417" s="14">
        <v>323082.48599999998</v>
      </c>
      <c r="O417" s="136"/>
      <c r="P417" s="149"/>
    </row>
    <row r="418" spans="1:16" ht="40.5" x14ac:dyDescent="0.35">
      <c r="A418" s="149"/>
      <c r="B418" s="49" t="s">
        <v>18</v>
      </c>
      <c r="C418" s="119">
        <v>126</v>
      </c>
      <c r="D418" s="50" t="s">
        <v>477</v>
      </c>
      <c r="E418" s="50" t="s">
        <v>477</v>
      </c>
      <c r="F418" s="119" t="s">
        <v>404</v>
      </c>
      <c r="G418" s="69">
        <v>200</v>
      </c>
      <c r="H418" s="15">
        <f>SUM(I418:L418)</f>
        <v>127000</v>
      </c>
      <c r="I418" s="15">
        <v>0</v>
      </c>
      <c r="J418" s="15">
        <v>0</v>
      </c>
      <c r="K418" s="15">
        <v>97000</v>
      </c>
      <c r="L418" s="15">
        <v>30000</v>
      </c>
      <c r="M418" s="15">
        <v>26160</v>
      </c>
      <c r="N418" s="15">
        <v>95946.1</v>
      </c>
      <c r="O418" s="136"/>
      <c r="P418" s="149"/>
    </row>
    <row r="419" spans="1:16" x14ac:dyDescent="0.35">
      <c r="A419" s="149"/>
      <c r="B419" s="49" t="s">
        <v>19</v>
      </c>
      <c r="C419" s="119"/>
      <c r="D419" s="50"/>
      <c r="E419" s="50"/>
      <c r="F419" s="65"/>
      <c r="G419" s="119"/>
      <c r="H419" s="9"/>
      <c r="I419" s="9"/>
      <c r="J419" s="9"/>
      <c r="K419" s="9"/>
      <c r="L419" s="9"/>
      <c r="M419" s="9"/>
      <c r="N419" s="9"/>
      <c r="O419" s="136"/>
      <c r="P419" s="149"/>
    </row>
    <row r="420" spans="1:16" ht="40.5" x14ac:dyDescent="0.35">
      <c r="A420" s="149"/>
      <c r="B420" s="49" t="s">
        <v>20</v>
      </c>
      <c r="C420" s="119"/>
      <c r="D420" s="50"/>
      <c r="E420" s="50"/>
      <c r="F420" s="65"/>
      <c r="G420" s="119"/>
      <c r="H420" s="9"/>
      <c r="I420" s="9"/>
      <c r="J420" s="9"/>
      <c r="K420" s="9"/>
      <c r="L420" s="9"/>
      <c r="M420" s="9"/>
      <c r="N420" s="9"/>
      <c r="O420" s="136"/>
      <c r="P420" s="149"/>
    </row>
    <row r="421" spans="1:16" ht="40.5" x14ac:dyDescent="0.35">
      <c r="A421" s="149" t="s">
        <v>496</v>
      </c>
      <c r="B421" s="49" t="s">
        <v>121</v>
      </c>
      <c r="C421" s="119"/>
      <c r="D421" s="50"/>
      <c r="E421" s="50"/>
      <c r="F421" s="65"/>
      <c r="G421" s="119"/>
      <c r="H421" s="9"/>
      <c r="I421" s="9"/>
      <c r="J421" s="9"/>
      <c r="K421" s="9"/>
      <c r="L421" s="9"/>
      <c r="M421" s="16">
        <v>1</v>
      </c>
      <c r="N421" s="16">
        <v>1</v>
      </c>
      <c r="O421" s="136" t="s">
        <v>41</v>
      </c>
      <c r="P421" s="149" t="s">
        <v>458</v>
      </c>
    </row>
    <row r="422" spans="1:16" ht="40.5" x14ac:dyDescent="0.35">
      <c r="A422" s="149"/>
      <c r="B422" s="49" t="s">
        <v>33</v>
      </c>
      <c r="C422" s="119"/>
      <c r="D422" s="50"/>
      <c r="E422" s="50"/>
      <c r="F422" s="65"/>
      <c r="G422" s="119"/>
      <c r="H422" s="9"/>
      <c r="I422" s="9" t="s">
        <v>27</v>
      </c>
      <c r="J422" s="9" t="s">
        <v>27</v>
      </c>
      <c r="K422" s="9" t="s">
        <v>27</v>
      </c>
      <c r="L422" s="9" t="s">
        <v>27</v>
      </c>
      <c r="M422" s="9"/>
      <c r="N422" s="9"/>
      <c r="O422" s="136"/>
      <c r="P422" s="149"/>
    </row>
    <row r="423" spans="1:16" ht="40.5" x14ac:dyDescent="0.35">
      <c r="A423" s="149"/>
      <c r="B423" s="49" t="s">
        <v>10</v>
      </c>
      <c r="C423" s="119"/>
      <c r="D423" s="50"/>
      <c r="E423" s="50"/>
      <c r="F423" s="65"/>
      <c r="G423" s="119"/>
      <c r="H423" s="8">
        <f>H425</f>
        <v>0</v>
      </c>
      <c r="I423" s="8">
        <f t="shared" ref="I423:L423" si="96">I425</f>
        <v>0</v>
      </c>
      <c r="J423" s="8">
        <f t="shared" si="96"/>
        <v>0</v>
      </c>
      <c r="K423" s="8">
        <f t="shared" si="96"/>
        <v>0</v>
      </c>
      <c r="L423" s="8">
        <f t="shared" si="96"/>
        <v>0</v>
      </c>
      <c r="M423" s="8">
        <f>M425</f>
        <v>126116.2</v>
      </c>
      <c r="N423" s="8">
        <f>N425</f>
        <v>126114.1</v>
      </c>
      <c r="O423" s="136"/>
      <c r="P423" s="149"/>
    </row>
    <row r="424" spans="1:16" x14ac:dyDescent="0.35">
      <c r="A424" s="149"/>
      <c r="B424" s="49" t="s">
        <v>32</v>
      </c>
      <c r="C424" s="119"/>
      <c r="D424" s="50"/>
      <c r="E424" s="50"/>
      <c r="F424" s="119"/>
      <c r="G424" s="69"/>
      <c r="H424" s="14"/>
      <c r="I424" s="14"/>
      <c r="J424" s="14"/>
      <c r="K424" s="14"/>
      <c r="L424" s="14"/>
      <c r="M424" s="14"/>
      <c r="N424" s="14"/>
      <c r="O424" s="136"/>
      <c r="P424" s="149"/>
    </row>
    <row r="425" spans="1:16" ht="40.5" x14ac:dyDescent="0.35">
      <c r="A425" s="149"/>
      <c r="B425" s="49" t="s">
        <v>18</v>
      </c>
      <c r="C425" s="119">
        <v>126</v>
      </c>
      <c r="D425" s="50" t="s">
        <v>477</v>
      </c>
      <c r="E425" s="50" t="s">
        <v>477</v>
      </c>
      <c r="F425" s="119" t="s">
        <v>404</v>
      </c>
      <c r="G425" s="69">
        <v>200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126116.2</v>
      </c>
      <c r="N425" s="15">
        <v>126114.1</v>
      </c>
      <c r="O425" s="136"/>
      <c r="P425" s="149"/>
    </row>
    <row r="426" spans="1:16" x14ac:dyDescent="0.35">
      <c r="A426" s="149"/>
      <c r="B426" s="49" t="s">
        <v>19</v>
      </c>
      <c r="C426" s="119"/>
      <c r="D426" s="50"/>
      <c r="E426" s="50"/>
      <c r="F426" s="65"/>
      <c r="G426" s="119"/>
      <c r="H426" s="9"/>
      <c r="I426" s="9"/>
      <c r="J426" s="9"/>
      <c r="K426" s="9"/>
      <c r="L426" s="9"/>
      <c r="M426" s="9"/>
      <c r="N426" s="9"/>
      <c r="O426" s="136"/>
      <c r="P426" s="149"/>
    </row>
    <row r="427" spans="1:16" ht="40.5" x14ac:dyDescent="0.35">
      <c r="A427" s="149"/>
      <c r="B427" s="49" t="s">
        <v>20</v>
      </c>
      <c r="C427" s="119"/>
      <c r="D427" s="50"/>
      <c r="E427" s="50"/>
      <c r="F427" s="65"/>
      <c r="G427" s="119"/>
      <c r="H427" s="9"/>
      <c r="I427" s="9"/>
      <c r="J427" s="9"/>
      <c r="K427" s="9"/>
      <c r="L427" s="9"/>
      <c r="M427" s="9"/>
      <c r="N427" s="9"/>
      <c r="O427" s="136"/>
      <c r="P427" s="149"/>
    </row>
    <row r="428" spans="1:16" ht="40.5" x14ac:dyDescent="0.35">
      <c r="A428" s="149" t="s">
        <v>698</v>
      </c>
      <c r="B428" s="49" t="s">
        <v>121</v>
      </c>
      <c r="C428" s="119"/>
      <c r="D428" s="50"/>
      <c r="E428" s="50"/>
      <c r="F428" s="65"/>
      <c r="G428" s="119"/>
      <c r="H428" s="9">
        <v>1</v>
      </c>
      <c r="I428" s="16"/>
      <c r="J428" s="16"/>
      <c r="K428" s="16"/>
      <c r="L428" s="16">
        <v>1</v>
      </c>
      <c r="M428" s="16">
        <v>1</v>
      </c>
      <c r="N428" s="9"/>
      <c r="O428" s="136" t="s">
        <v>41</v>
      </c>
      <c r="P428" s="149" t="s">
        <v>638</v>
      </c>
    </row>
    <row r="429" spans="1:16" ht="40.5" x14ac:dyDescent="0.35">
      <c r="A429" s="149"/>
      <c r="B429" s="49" t="s">
        <v>33</v>
      </c>
      <c r="C429" s="119"/>
      <c r="D429" s="50"/>
      <c r="E429" s="50"/>
      <c r="F429" s="65"/>
      <c r="G429" s="119"/>
      <c r="H429" s="9"/>
      <c r="I429" s="9" t="s">
        <v>27</v>
      </c>
      <c r="J429" s="9" t="s">
        <v>27</v>
      </c>
      <c r="K429" s="9" t="s">
        <v>27</v>
      </c>
      <c r="L429" s="9" t="s">
        <v>27</v>
      </c>
      <c r="M429" s="9"/>
      <c r="N429" s="9"/>
      <c r="O429" s="136"/>
      <c r="P429" s="149"/>
    </row>
    <row r="430" spans="1:16" ht="40.5" x14ac:dyDescent="0.35">
      <c r="A430" s="149"/>
      <c r="B430" s="49" t="s">
        <v>10</v>
      </c>
      <c r="C430" s="119"/>
      <c r="D430" s="50"/>
      <c r="E430" s="50"/>
      <c r="F430" s="65"/>
      <c r="G430" s="119"/>
      <c r="H430" s="8">
        <f>H431</f>
        <v>259500</v>
      </c>
      <c r="I430" s="8">
        <f t="shared" ref="I430:L430" si="97">I431</f>
        <v>0</v>
      </c>
      <c r="J430" s="8">
        <f t="shared" si="97"/>
        <v>0</v>
      </c>
      <c r="K430" s="8">
        <f t="shared" si="97"/>
        <v>167315</v>
      </c>
      <c r="L430" s="8">
        <f t="shared" si="97"/>
        <v>92185</v>
      </c>
      <c r="M430" s="8">
        <f>M431</f>
        <v>135872.4</v>
      </c>
      <c r="N430" s="8">
        <f>N431</f>
        <v>0</v>
      </c>
      <c r="O430" s="136"/>
      <c r="P430" s="149"/>
    </row>
    <row r="431" spans="1:16" x14ac:dyDescent="0.35">
      <c r="A431" s="149"/>
      <c r="B431" s="49" t="s">
        <v>32</v>
      </c>
      <c r="C431" s="119">
        <v>126</v>
      </c>
      <c r="D431" s="50" t="s">
        <v>477</v>
      </c>
      <c r="E431" s="50" t="s">
        <v>477</v>
      </c>
      <c r="F431" s="119" t="s">
        <v>405</v>
      </c>
      <c r="G431" s="69">
        <v>200</v>
      </c>
      <c r="H431" s="14">
        <f>SUM(I431:L431)</f>
        <v>259500</v>
      </c>
      <c r="I431" s="14">
        <v>0</v>
      </c>
      <c r="J431" s="14">
        <v>0</v>
      </c>
      <c r="K431" s="14">
        <v>167315</v>
      </c>
      <c r="L431" s="14">
        <v>92185</v>
      </c>
      <c r="M431" s="14">
        <v>135872.4</v>
      </c>
      <c r="N431" s="14">
        <v>0</v>
      </c>
      <c r="O431" s="136"/>
      <c r="P431" s="149"/>
    </row>
    <row r="432" spans="1:16" ht="40.5" x14ac:dyDescent="0.35">
      <c r="A432" s="149"/>
      <c r="B432" s="49" t="s">
        <v>18</v>
      </c>
      <c r="C432" s="119"/>
      <c r="D432" s="50"/>
      <c r="E432" s="50"/>
      <c r="F432" s="65"/>
      <c r="G432" s="119"/>
      <c r="H432" s="15"/>
      <c r="I432" s="15"/>
      <c r="J432" s="15"/>
      <c r="K432" s="15"/>
      <c r="L432" s="15"/>
      <c r="M432" s="15"/>
      <c r="N432" s="15"/>
      <c r="O432" s="136"/>
      <c r="P432" s="149"/>
    </row>
    <row r="433" spans="1:16" x14ac:dyDescent="0.35">
      <c r="A433" s="149"/>
      <c r="B433" s="49" t="s">
        <v>19</v>
      </c>
      <c r="C433" s="119"/>
      <c r="D433" s="50"/>
      <c r="E433" s="50"/>
      <c r="F433" s="65"/>
      <c r="G433" s="119"/>
      <c r="H433" s="9"/>
      <c r="I433" s="9"/>
      <c r="J433" s="9"/>
      <c r="K433" s="9"/>
      <c r="L433" s="9"/>
      <c r="M433" s="9"/>
      <c r="N433" s="9"/>
      <c r="O433" s="136"/>
      <c r="P433" s="149"/>
    </row>
    <row r="434" spans="1:16" ht="40.5" x14ac:dyDescent="0.35">
      <c r="A434" s="149"/>
      <c r="B434" s="49" t="s">
        <v>20</v>
      </c>
      <c r="C434" s="119"/>
      <c r="D434" s="50"/>
      <c r="E434" s="50"/>
      <c r="F434" s="65"/>
      <c r="G434" s="119"/>
      <c r="H434" s="9"/>
      <c r="I434" s="9"/>
      <c r="J434" s="9"/>
      <c r="K434" s="9"/>
      <c r="L434" s="9"/>
      <c r="M434" s="9"/>
      <c r="N434" s="9"/>
      <c r="O434" s="136"/>
      <c r="P434" s="149"/>
    </row>
    <row r="435" spans="1:16" ht="40.5" x14ac:dyDescent="0.35">
      <c r="A435" s="149" t="s">
        <v>602</v>
      </c>
      <c r="B435" s="49" t="s">
        <v>61</v>
      </c>
      <c r="C435" s="119"/>
      <c r="D435" s="50"/>
      <c r="E435" s="50"/>
      <c r="F435" s="65"/>
      <c r="G435" s="119"/>
      <c r="H435" s="9" t="s">
        <v>48</v>
      </c>
      <c r="I435" s="9"/>
      <c r="J435" s="9"/>
      <c r="K435" s="9" t="s">
        <v>48</v>
      </c>
      <c r="L435" s="9" t="s">
        <v>48</v>
      </c>
      <c r="M435" s="9" t="s">
        <v>48</v>
      </c>
      <c r="N435" s="9" t="s">
        <v>48</v>
      </c>
      <c r="O435" s="136" t="s">
        <v>41</v>
      </c>
      <c r="P435" s="149" t="s">
        <v>455</v>
      </c>
    </row>
    <row r="436" spans="1:16" ht="40.5" x14ac:dyDescent="0.35">
      <c r="A436" s="149"/>
      <c r="B436" s="49" t="s">
        <v>33</v>
      </c>
      <c r="C436" s="119"/>
      <c r="D436" s="50"/>
      <c r="E436" s="50"/>
      <c r="F436" s="65"/>
      <c r="G436" s="119"/>
      <c r="H436" s="9"/>
      <c r="I436" s="9" t="s">
        <v>27</v>
      </c>
      <c r="J436" s="9" t="s">
        <v>27</v>
      </c>
      <c r="K436" s="9" t="s">
        <v>27</v>
      </c>
      <c r="L436" s="9" t="s">
        <v>27</v>
      </c>
      <c r="M436" s="9"/>
      <c r="N436" s="9"/>
      <c r="O436" s="136"/>
      <c r="P436" s="149"/>
    </row>
    <row r="437" spans="1:16" ht="40.5" x14ac:dyDescent="0.35">
      <c r="A437" s="149"/>
      <c r="B437" s="49" t="s">
        <v>10</v>
      </c>
      <c r="C437" s="119"/>
      <c r="D437" s="50"/>
      <c r="E437" s="50"/>
      <c r="F437" s="65"/>
      <c r="G437" s="119"/>
      <c r="H437" s="8">
        <f>H438</f>
        <v>50343</v>
      </c>
      <c r="I437" s="8">
        <f t="shared" ref="I437:L437" si="98">I438</f>
        <v>0</v>
      </c>
      <c r="J437" s="8">
        <f t="shared" si="98"/>
        <v>0</v>
      </c>
      <c r="K437" s="8">
        <f t="shared" si="98"/>
        <v>35420</v>
      </c>
      <c r="L437" s="8">
        <f t="shared" si="98"/>
        <v>14923</v>
      </c>
      <c r="M437" s="8">
        <f>M438</f>
        <v>52205.7</v>
      </c>
      <c r="N437" s="8">
        <f>N438</f>
        <v>54137.302000000003</v>
      </c>
      <c r="O437" s="136"/>
      <c r="P437" s="149"/>
    </row>
    <row r="438" spans="1:16" x14ac:dyDescent="0.35">
      <c r="A438" s="149"/>
      <c r="B438" s="49" t="s">
        <v>32</v>
      </c>
      <c r="C438" s="119">
        <v>126</v>
      </c>
      <c r="D438" s="50" t="s">
        <v>477</v>
      </c>
      <c r="E438" s="50" t="s">
        <v>477</v>
      </c>
      <c r="F438" s="119" t="s">
        <v>403</v>
      </c>
      <c r="G438" s="69">
        <v>200</v>
      </c>
      <c r="H438" s="14">
        <f>SUM(I438:L438)</f>
        <v>50343</v>
      </c>
      <c r="I438" s="14">
        <v>0</v>
      </c>
      <c r="J438" s="14">
        <v>0</v>
      </c>
      <c r="K438" s="14">
        <v>35420</v>
      </c>
      <c r="L438" s="14">
        <v>14923</v>
      </c>
      <c r="M438" s="14">
        <f>50205.7+2000</f>
        <v>52205.7</v>
      </c>
      <c r="N438" s="14">
        <v>54137.302000000003</v>
      </c>
      <c r="O438" s="157"/>
      <c r="P438" s="149"/>
    </row>
    <row r="439" spans="1:16" x14ac:dyDescent="0.35">
      <c r="A439" s="149"/>
      <c r="B439" s="49" t="s">
        <v>32</v>
      </c>
      <c r="C439" s="119"/>
      <c r="D439" s="50"/>
      <c r="E439" s="50"/>
      <c r="F439" s="65"/>
      <c r="G439" s="119"/>
      <c r="H439" s="9"/>
      <c r="I439" s="9"/>
      <c r="J439" s="9"/>
      <c r="K439" s="9"/>
      <c r="L439" s="9"/>
      <c r="M439" s="9"/>
      <c r="N439" s="9"/>
      <c r="O439" s="157"/>
      <c r="P439" s="149"/>
    </row>
    <row r="440" spans="1:16" ht="40.5" x14ac:dyDescent="0.35">
      <c r="A440" s="149"/>
      <c r="B440" s="49" t="s">
        <v>18</v>
      </c>
      <c r="C440" s="119"/>
      <c r="D440" s="50"/>
      <c r="E440" s="50"/>
      <c r="F440" s="65"/>
      <c r="G440" s="119"/>
      <c r="H440" s="15"/>
      <c r="I440" s="15"/>
      <c r="J440" s="15"/>
      <c r="K440" s="15"/>
      <c r="L440" s="15"/>
      <c r="M440" s="15"/>
      <c r="N440" s="15"/>
      <c r="O440" s="136"/>
      <c r="P440" s="149"/>
    </row>
    <row r="441" spans="1:16" x14ac:dyDescent="0.35">
      <c r="A441" s="149"/>
      <c r="B441" s="49" t="s">
        <v>19</v>
      </c>
      <c r="C441" s="119"/>
      <c r="D441" s="50"/>
      <c r="E441" s="50"/>
      <c r="F441" s="65"/>
      <c r="G441" s="119"/>
      <c r="H441" s="9"/>
      <c r="I441" s="9"/>
      <c r="J441" s="9"/>
      <c r="K441" s="9"/>
      <c r="L441" s="9"/>
      <c r="M441" s="9"/>
      <c r="N441" s="9"/>
      <c r="O441" s="136"/>
      <c r="P441" s="149"/>
    </row>
    <row r="442" spans="1:16" ht="40.5" x14ac:dyDescent="0.35">
      <c r="A442" s="149"/>
      <c r="B442" s="49" t="s">
        <v>20</v>
      </c>
      <c r="C442" s="119"/>
      <c r="D442" s="50"/>
      <c r="E442" s="50"/>
      <c r="F442" s="65"/>
      <c r="G442" s="119"/>
      <c r="H442" s="9"/>
      <c r="I442" s="9"/>
      <c r="J442" s="9"/>
      <c r="K442" s="9"/>
      <c r="L442" s="9"/>
      <c r="M442" s="9"/>
      <c r="N442" s="9"/>
      <c r="O442" s="136"/>
      <c r="P442" s="149"/>
    </row>
    <row r="443" spans="1:16" x14ac:dyDescent="0.35">
      <c r="A443" s="132" t="s">
        <v>92</v>
      </c>
      <c r="B443" s="49" t="s">
        <v>309</v>
      </c>
      <c r="C443" s="119"/>
      <c r="D443" s="50"/>
      <c r="E443" s="50"/>
      <c r="F443" s="65"/>
      <c r="G443" s="119"/>
      <c r="H443" s="9">
        <f>H444+H446</f>
        <v>814230.89999999991</v>
      </c>
      <c r="I443" s="9">
        <f t="shared" ref="I443:N443" si="99">I444+I446</f>
        <v>0</v>
      </c>
      <c r="J443" s="9">
        <f t="shared" si="99"/>
        <v>0</v>
      </c>
      <c r="K443" s="9">
        <f t="shared" si="99"/>
        <v>604373</v>
      </c>
      <c r="L443" s="9">
        <f t="shared" si="99"/>
        <v>209857.90000000002</v>
      </c>
      <c r="M443" s="9">
        <f t="shared" si="99"/>
        <v>778186.495</v>
      </c>
      <c r="N443" s="9">
        <f t="shared" si="99"/>
        <v>626449.098</v>
      </c>
      <c r="O443" s="137"/>
      <c r="P443" s="137" t="s">
        <v>27</v>
      </c>
    </row>
    <row r="444" spans="1:16" ht="40.5" x14ac:dyDescent="0.35">
      <c r="A444" s="133"/>
      <c r="B444" s="49" t="s">
        <v>200</v>
      </c>
      <c r="C444" s="119"/>
      <c r="D444" s="50"/>
      <c r="E444" s="50"/>
      <c r="F444" s="65"/>
      <c r="G444" s="119"/>
      <c r="H444" s="9">
        <f>H445</f>
        <v>564179.19999999995</v>
      </c>
      <c r="I444" s="9">
        <f t="shared" ref="I444:L444" si="100">I445</f>
        <v>0</v>
      </c>
      <c r="J444" s="9">
        <f t="shared" si="100"/>
        <v>0</v>
      </c>
      <c r="K444" s="9">
        <f t="shared" si="100"/>
        <v>397323</v>
      </c>
      <c r="L444" s="9">
        <f t="shared" si="100"/>
        <v>166856.20000000001</v>
      </c>
      <c r="M444" s="9">
        <f>M445</f>
        <v>492961.29499999998</v>
      </c>
      <c r="N444" s="9">
        <f>N445</f>
        <v>404388.89799999999</v>
      </c>
      <c r="O444" s="138"/>
      <c r="P444" s="138"/>
    </row>
    <row r="445" spans="1:16" x14ac:dyDescent="0.35">
      <c r="A445" s="133"/>
      <c r="B445" s="49" t="s">
        <v>29</v>
      </c>
      <c r="C445" s="119">
        <v>126</v>
      </c>
      <c r="D445" s="50"/>
      <c r="E445" s="50"/>
      <c r="F445" s="65"/>
      <c r="G445" s="119"/>
      <c r="H445" s="9">
        <f>H403</f>
        <v>564179.19999999995</v>
      </c>
      <c r="I445" s="9">
        <f t="shared" ref="I445:L445" si="101">I403</f>
        <v>0</v>
      </c>
      <c r="J445" s="9">
        <f t="shared" si="101"/>
        <v>0</v>
      </c>
      <c r="K445" s="9">
        <f t="shared" si="101"/>
        <v>397323</v>
      </c>
      <c r="L445" s="9">
        <f t="shared" si="101"/>
        <v>166856.20000000001</v>
      </c>
      <c r="M445" s="9">
        <f>M403</f>
        <v>492961.29499999998</v>
      </c>
      <c r="N445" s="9">
        <f>N403</f>
        <v>404388.89799999999</v>
      </c>
      <c r="O445" s="138"/>
      <c r="P445" s="138"/>
    </row>
    <row r="446" spans="1:16" ht="60.75" x14ac:dyDescent="0.35">
      <c r="A446" s="133"/>
      <c r="B446" s="49" t="s">
        <v>304</v>
      </c>
      <c r="C446" s="119"/>
      <c r="D446" s="50"/>
      <c r="E446" s="50"/>
      <c r="F446" s="65"/>
      <c r="G446" s="119"/>
      <c r="H446" s="9">
        <f>H447</f>
        <v>250051.7</v>
      </c>
      <c r="I446" s="9">
        <f t="shared" ref="I446:L446" si="102">I447</f>
        <v>0</v>
      </c>
      <c r="J446" s="9">
        <f t="shared" si="102"/>
        <v>0</v>
      </c>
      <c r="K446" s="9">
        <f t="shared" si="102"/>
        <v>207050</v>
      </c>
      <c r="L446" s="9">
        <f t="shared" si="102"/>
        <v>43001.7</v>
      </c>
      <c r="M446" s="9">
        <f>M447</f>
        <v>285225.2</v>
      </c>
      <c r="N446" s="9">
        <f>N447</f>
        <v>222060.2</v>
      </c>
      <c r="O446" s="138"/>
      <c r="P446" s="138"/>
    </row>
    <row r="447" spans="1:16" x14ac:dyDescent="0.35">
      <c r="A447" s="133"/>
      <c r="B447" s="49" t="s">
        <v>29</v>
      </c>
      <c r="C447" s="119">
        <v>126</v>
      </c>
      <c r="D447" s="50"/>
      <c r="E447" s="50"/>
      <c r="F447" s="65"/>
      <c r="G447" s="119"/>
      <c r="H447" s="9">
        <f>H404</f>
        <v>250051.7</v>
      </c>
      <c r="I447" s="9">
        <f t="shared" ref="I447:L447" si="103">I404</f>
        <v>0</v>
      </c>
      <c r="J447" s="9">
        <f t="shared" si="103"/>
        <v>0</v>
      </c>
      <c r="K447" s="9">
        <f t="shared" si="103"/>
        <v>207050</v>
      </c>
      <c r="L447" s="9">
        <f t="shared" si="103"/>
        <v>43001.7</v>
      </c>
      <c r="M447" s="9">
        <f>M404</f>
        <v>285225.2</v>
      </c>
      <c r="N447" s="9">
        <f>N404</f>
        <v>222060.2</v>
      </c>
      <c r="O447" s="138"/>
      <c r="P447" s="138"/>
    </row>
    <row r="448" spans="1:16" x14ac:dyDescent="0.35">
      <c r="A448" s="133"/>
      <c r="B448" s="49" t="s">
        <v>19</v>
      </c>
      <c r="C448" s="119"/>
      <c r="D448" s="50"/>
      <c r="E448" s="50"/>
      <c r="F448" s="65"/>
      <c r="G448" s="119"/>
      <c r="H448" s="9"/>
      <c r="I448" s="9"/>
      <c r="J448" s="9"/>
      <c r="K448" s="9"/>
      <c r="L448" s="9"/>
      <c r="M448" s="9"/>
      <c r="N448" s="9"/>
      <c r="O448" s="138"/>
      <c r="P448" s="138"/>
    </row>
    <row r="449" spans="1:16" ht="40.5" x14ac:dyDescent="0.35">
      <c r="A449" s="134"/>
      <c r="B449" s="49" t="s">
        <v>14</v>
      </c>
      <c r="C449" s="119"/>
      <c r="D449" s="50"/>
      <c r="E449" s="50"/>
      <c r="F449" s="65"/>
      <c r="G449" s="119"/>
      <c r="H449" s="9"/>
      <c r="I449" s="9"/>
      <c r="J449" s="9"/>
      <c r="K449" s="9"/>
      <c r="L449" s="9"/>
      <c r="M449" s="9"/>
      <c r="N449" s="9"/>
      <c r="O449" s="139"/>
      <c r="P449" s="139"/>
    </row>
    <row r="450" spans="1:16" x14ac:dyDescent="0.35">
      <c r="A450" s="150" t="s">
        <v>93</v>
      </c>
      <c r="B450" s="150"/>
      <c r="C450" s="150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</row>
    <row r="451" spans="1:16" x14ac:dyDescent="0.35">
      <c r="A451" s="149" t="s">
        <v>94</v>
      </c>
      <c r="B451" s="49" t="s">
        <v>273</v>
      </c>
      <c r="C451" s="119"/>
      <c r="D451" s="50"/>
      <c r="E451" s="50"/>
      <c r="F451" s="51"/>
      <c r="G451" s="119"/>
      <c r="H451" s="9" t="s">
        <v>48</v>
      </c>
      <c r="I451" s="9" t="s">
        <v>48</v>
      </c>
      <c r="J451" s="9" t="s">
        <v>48</v>
      </c>
      <c r="K451" s="9" t="s">
        <v>48</v>
      </c>
      <c r="L451" s="9" t="s">
        <v>48</v>
      </c>
      <c r="M451" s="9" t="s">
        <v>48</v>
      </c>
      <c r="N451" s="9" t="s">
        <v>48</v>
      </c>
      <c r="O451" s="136" t="s">
        <v>41</v>
      </c>
      <c r="P451" s="149" t="s">
        <v>497</v>
      </c>
    </row>
    <row r="452" spans="1:16" ht="40.5" x14ac:dyDescent="0.35">
      <c r="A452" s="149"/>
      <c r="B452" s="49" t="s">
        <v>33</v>
      </c>
      <c r="C452" s="119"/>
      <c r="D452" s="50"/>
      <c r="E452" s="50"/>
      <c r="F452" s="51"/>
      <c r="G452" s="119"/>
      <c r="H452" s="9"/>
      <c r="I452" s="9" t="s">
        <v>27</v>
      </c>
      <c r="J452" s="9" t="s">
        <v>27</v>
      </c>
      <c r="K452" s="9" t="s">
        <v>27</v>
      </c>
      <c r="L452" s="9" t="s">
        <v>27</v>
      </c>
      <c r="M452" s="9"/>
      <c r="N452" s="9"/>
      <c r="O452" s="136"/>
      <c r="P452" s="149"/>
    </row>
    <row r="453" spans="1:16" ht="40.5" x14ac:dyDescent="0.35">
      <c r="A453" s="149"/>
      <c r="B453" s="49" t="s">
        <v>10</v>
      </c>
      <c r="C453" s="119"/>
      <c r="D453" s="50"/>
      <c r="E453" s="50"/>
      <c r="F453" s="51"/>
      <c r="G453" s="119"/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136"/>
      <c r="P453" s="149"/>
    </row>
    <row r="454" spans="1:16" x14ac:dyDescent="0.35">
      <c r="A454" s="149"/>
      <c r="B454" s="49" t="s">
        <v>32</v>
      </c>
      <c r="C454" s="119"/>
      <c r="D454" s="50"/>
      <c r="E454" s="50"/>
      <c r="F454" s="51"/>
      <c r="G454" s="119"/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136"/>
      <c r="P454" s="149"/>
    </row>
    <row r="455" spans="1:16" ht="40.5" x14ac:dyDescent="0.35">
      <c r="A455" s="149"/>
      <c r="B455" s="49" t="s">
        <v>18</v>
      </c>
      <c r="C455" s="119"/>
      <c r="D455" s="50"/>
      <c r="E455" s="50"/>
      <c r="F455" s="65"/>
      <c r="G455" s="119"/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136"/>
      <c r="P455" s="149"/>
    </row>
    <row r="456" spans="1:16" x14ac:dyDescent="0.35">
      <c r="A456" s="149"/>
      <c r="B456" s="49" t="s">
        <v>19</v>
      </c>
      <c r="C456" s="119"/>
      <c r="D456" s="50"/>
      <c r="E456" s="50"/>
      <c r="F456" s="65"/>
      <c r="G456" s="119"/>
      <c r="H456" s="9"/>
      <c r="I456" s="9"/>
      <c r="J456" s="9"/>
      <c r="K456" s="9"/>
      <c r="L456" s="9"/>
      <c r="M456" s="9"/>
      <c r="N456" s="9"/>
      <c r="O456" s="136"/>
      <c r="P456" s="149"/>
    </row>
    <row r="457" spans="1:16" ht="40.5" x14ac:dyDescent="0.35">
      <c r="A457" s="149"/>
      <c r="B457" s="49" t="s">
        <v>20</v>
      </c>
      <c r="C457" s="119"/>
      <c r="D457" s="50"/>
      <c r="E457" s="50"/>
      <c r="F457" s="65"/>
      <c r="G457" s="119"/>
      <c r="H457" s="9"/>
      <c r="I457" s="9"/>
      <c r="J457" s="9"/>
      <c r="K457" s="9"/>
      <c r="L457" s="9"/>
      <c r="M457" s="9"/>
      <c r="N457" s="9"/>
      <c r="O457" s="136"/>
      <c r="P457" s="149"/>
    </row>
    <row r="458" spans="1:16" ht="40.5" x14ac:dyDescent="0.35">
      <c r="A458" s="149" t="s">
        <v>95</v>
      </c>
      <c r="B458" s="49" t="s">
        <v>596</v>
      </c>
      <c r="C458" s="119"/>
      <c r="D458" s="50"/>
      <c r="E458" s="50"/>
      <c r="F458" s="51"/>
      <c r="G458" s="119"/>
      <c r="H458" s="9">
        <v>8</v>
      </c>
      <c r="I458" s="9"/>
      <c r="J458" s="9"/>
      <c r="K458" s="9">
        <v>8</v>
      </c>
      <c r="L458" s="9"/>
      <c r="M458" s="9">
        <v>8</v>
      </c>
      <c r="N458" s="9">
        <v>8</v>
      </c>
      <c r="O458" s="136" t="s">
        <v>41</v>
      </c>
      <c r="P458" s="149" t="s">
        <v>579</v>
      </c>
    </row>
    <row r="459" spans="1:16" ht="40.5" x14ac:dyDescent="0.35">
      <c r="A459" s="149"/>
      <c r="B459" s="49" t="s">
        <v>33</v>
      </c>
      <c r="C459" s="119"/>
      <c r="D459" s="50"/>
      <c r="E459" s="50"/>
      <c r="F459" s="51"/>
      <c r="G459" s="119"/>
      <c r="H459" s="9">
        <f>H460/H458</f>
        <v>2689.1187500000001</v>
      </c>
      <c r="I459" s="9" t="s">
        <v>27</v>
      </c>
      <c r="J459" s="9" t="s">
        <v>27</v>
      </c>
      <c r="K459" s="9" t="s">
        <v>27</v>
      </c>
      <c r="L459" s="9" t="s">
        <v>27</v>
      </c>
      <c r="M459" s="9">
        <f>M460/M458</f>
        <v>2689.125</v>
      </c>
      <c r="N459" s="9">
        <f>N460/N458</f>
        <v>2689.125</v>
      </c>
      <c r="O459" s="136"/>
      <c r="P459" s="149"/>
    </row>
    <row r="460" spans="1:16" ht="40.5" x14ac:dyDescent="0.35">
      <c r="A460" s="149"/>
      <c r="B460" s="49" t="s">
        <v>10</v>
      </c>
      <c r="C460" s="119"/>
      <c r="D460" s="50"/>
      <c r="E460" s="50"/>
      <c r="F460" s="51"/>
      <c r="G460" s="119"/>
      <c r="H460" s="9">
        <f>H461</f>
        <v>21512.95</v>
      </c>
      <c r="I460" s="9">
        <f t="shared" ref="I460:L460" si="104">I461</f>
        <v>0</v>
      </c>
      <c r="J460" s="9">
        <f t="shared" si="104"/>
        <v>21086.27</v>
      </c>
      <c r="K460" s="9">
        <f t="shared" si="104"/>
        <v>426.68</v>
      </c>
      <c r="L460" s="9">
        <f t="shared" si="104"/>
        <v>0</v>
      </c>
      <c r="M460" s="9">
        <f>M461</f>
        <v>21513</v>
      </c>
      <c r="N460" s="9">
        <f>N461</f>
        <v>21513</v>
      </c>
      <c r="O460" s="136"/>
      <c r="P460" s="149"/>
    </row>
    <row r="461" spans="1:16" x14ac:dyDescent="0.35">
      <c r="A461" s="149"/>
      <c r="B461" s="49" t="s">
        <v>32</v>
      </c>
      <c r="C461" s="119"/>
      <c r="D461" s="50"/>
      <c r="E461" s="50"/>
      <c r="F461" s="65"/>
      <c r="G461" s="119"/>
      <c r="H461" s="9">
        <f>H468</f>
        <v>21512.95</v>
      </c>
      <c r="I461" s="9">
        <f t="shared" ref="I461:L461" si="105">I468</f>
        <v>0</v>
      </c>
      <c r="J461" s="9">
        <f t="shared" si="105"/>
        <v>21086.27</v>
      </c>
      <c r="K461" s="9">
        <f t="shared" si="105"/>
        <v>426.68</v>
      </c>
      <c r="L461" s="9">
        <f t="shared" si="105"/>
        <v>0</v>
      </c>
      <c r="M461" s="9">
        <f>M468</f>
        <v>21513</v>
      </c>
      <c r="N461" s="9">
        <f>N468</f>
        <v>21513</v>
      </c>
      <c r="O461" s="136"/>
      <c r="P461" s="149"/>
    </row>
    <row r="462" spans="1:16" ht="40.5" x14ac:dyDescent="0.35">
      <c r="A462" s="149"/>
      <c r="B462" s="49" t="s">
        <v>18</v>
      </c>
      <c r="C462" s="119"/>
      <c r="D462" s="50"/>
      <c r="E462" s="50"/>
      <c r="F462" s="65"/>
      <c r="G462" s="119"/>
      <c r="H462" s="9"/>
      <c r="I462" s="9"/>
      <c r="J462" s="9"/>
      <c r="K462" s="9"/>
      <c r="L462" s="9"/>
      <c r="M462" s="9"/>
      <c r="N462" s="9"/>
      <c r="O462" s="136"/>
      <c r="P462" s="149"/>
    </row>
    <row r="463" spans="1:16" x14ac:dyDescent="0.35">
      <c r="A463" s="149"/>
      <c r="B463" s="49" t="s">
        <v>19</v>
      </c>
      <c r="C463" s="119"/>
      <c r="D463" s="50"/>
      <c r="E463" s="50"/>
      <c r="F463" s="65"/>
      <c r="G463" s="119"/>
      <c r="H463" s="9"/>
      <c r="I463" s="9"/>
      <c r="J463" s="9"/>
      <c r="K463" s="9"/>
      <c r="L463" s="9"/>
      <c r="M463" s="9"/>
      <c r="N463" s="9"/>
      <c r="O463" s="136"/>
      <c r="P463" s="149"/>
    </row>
    <row r="464" spans="1:16" ht="40.5" x14ac:dyDescent="0.35">
      <c r="A464" s="149"/>
      <c r="B464" s="49" t="s">
        <v>20</v>
      </c>
      <c r="C464" s="119"/>
      <c r="D464" s="50"/>
      <c r="E464" s="50"/>
      <c r="F464" s="65"/>
      <c r="G464" s="119"/>
      <c r="H464" s="9"/>
      <c r="I464" s="9"/>
      <c r="J464" s="9"/>
      <c r="K464" s="9"/>
      <c r="L464" s="9"/>
      <c r="M464" s="9"/>
      <c r="N464" s="9"/>
      <c r="O464" s="136"/>
      <c r="P464" s="149"/>
    </row>
    <row r="465" spans="1:16" ht="40.5" x14ac:dyDescent="0.35">
      <c r="A465" s="149" t="s">
        <v>295</v>
      </c>
      <c r="B465" s="49" t="s">
        <v>596</v>
      </c>
      <c r="C465" s="119"/>
      <c r="D465" s="50"/>
      <c r="E465" s="50"/>
      <c r="F465" s="65"/>
      <c r="G465" s="119"/>
      <c r="H465" s="9">
        <v>8</v>
      </c>
      <c r="I465" s="9"/>
      <c r="J465" s="9">
        <v>8</v>
      </c>
      <c r="K465" s="9">
        <v>8</v>
      </c>
      <c r="L465" s="9"/>
      <c r="M465" s="9">
        <v>8</v>
      </c>
      <c r="N465" s="9">
        <v>8</v>
      </c>
      <c r="O465" s="136" t="s">
        <v>41</v>
      </c>
      <c r="P465" s="149" t="s">
        <v>249</v>
      </c>
    </row>
    <row r="466" spans="1:16" ht="40.5" x14ac:dyDescent="0.35">
      <c r="A466" s="149"/>
      <c r="B466" s="49" t="s">
        <v>33</v>
      </c>
      <c r="C466" s="119"/>
      <c r="D466" s="50"/>
      <c r="E466" s="50"/>
      <c r="F466" s="65"/>
      <c r="G466" s="119"/>
      <c r="H466" s="9">
        <f>H467/H465</f>
        <v>2689.1187500000001</v>
      </c>
      <c r="I466" s="9" t="s">
        <v>27</v>
      </c>
      <c r="J466" s="9" t="s">
        <v>27</v>
      </c>
      <c r="K466" s="9" t="s">
        <v>27</v>
      </c>
      <c r="L466" s="9" t="s">
        <v>27</v>
      </c>
      <c r="M466" s="9">
        <f>M467/M465</f>
        <v>2689.125</v>
      </c>
      <c r="N466" s="9">
        <f>N467/N465</f>
        <v>2689.125</v>
      </c>
      <c r="O466" s="136"/>
      <c r="P466" s="149"/>
    </row>
    <row r="467" spans="1:16" ht="40.5" x14ac:dyDescent="0.35">
      <c r="A467" s="149"/>
      <c r="B467" s="49" t="s">
        <v>10</v>
      </c>
      <c r="C467" s="119"/>
      <c r="D467" s="50"/>
      <c r="E467" s="50"/>
      <c r="F467" s="65"/>
      <c r="G467" s="119"/>
      <c r="H467" s="9">
        <f>H468</f>
        <v>21512.95</v>
      </c>
      <c r="I467" s="9">
        <f t="shared" ref="I467:L467" si="106">I468</f>
        <v>0</v>
      </c>
      <c r="J467" s="9">
        <f t="shared" si="106"/>
        <v>21086.27</v>
      </c>
      <c r="K467" s="9">
        <f t="shared" si="106"/>
        <v>426.68</v>
      </c>
      <c r="L467" s="9">
        <f t="shared" si="106"/>
        <v>0</v>
      </c>
      <c r="M467" s="9">
        <f>M468</f>
        <v>21513</v>
      </c>
      <c r="N467" s="9">
        <f>N468</f>
        <v>21513</v>
      </c>
      <c r="O467" s="136"/>
      <c r="P467" s="149"/>
    </row>
    <row r="468" spans="1:16" x14ac:dyDescent="0.35">
      <c r="A468" s="149"/>
      <c r="B468" s="49" t="s">
        <v>32</v>
      </c>
      <c r="C468" s="119">
        <v>126</v>
      </c>
      <c r="D468" s="50" t="s">
        <v>477</v>
      </c>
      <c r="E468" s="50" t="s">
        <v>477</v>
      </c>
      <c r="F468" s="119" t="s">
        <v>356</v>
      </c>
      <c r="G468" s="119">
        <v>200</v>
      </c>
      <c r="H468" s="9">
        <f>SUM(I468:L468)</f>
        <v>21512.95</v>
      </c>
      <c r="I468" s="9">
        <v>0</v>
      </c>
      <c r="J468" s="9">
        <v>21086.27</v>
      </c>
      <c r="K468" s="9">
        <v>426.68</v>
      </c>
      <c r="L468" s="9">
        <v>0</v>
      </c>
      <c r="M468" s="9">
        <v>21513</v>
      </c>
      <c r="N468" s="9">
        <v>21513</v>
      </c>
      <c r="O468" s="136"/>
      <c r="P468" s="149"/>
    </row>
    <row r="469" spans="1:16" ht="40.5" x14ac:dyDescent="0.35">
      <c r="A469" s="149"/>
      <c r="B469" s="49" t="s">
        <v>18</v>
      </c>
      <c r="C469" s="119"/>
      <c r="D469" s="50"/>
      <c r="E469" s="50"/>
      <c r="F469" s="65"/>
      <c r="G469" s="119"/>
      <c r="H469" s="9"/>
      <c r="I469" s="9"/>
      <c r="J469" s="9"/>
      <c r="K469" s="9"/>
      <c r="L469" s="9"/>
      <c r="M469" s="9"/>
      <c r="N469" s="9"/>
      <c r="O469" s="136"/>
      <c r="P469" s="149"/>
    </row>
    <row r="470" spans="1:16" x14ac:dyDescent="0.35">
      <c r="A470" s="149"/>
      <c r="B470" s="49" t="s">
        <v>19</v>
      </c>
      <c r="C470" s="119"/>
      <c r="D470" s="50"/>
      <c r="E470" s="50"/>
      <c r="F470" s="65"/>
      <c r="G470" s="119"/>
      <c r="H470" s="9"/>
      <c r="I470" s="9"/>
      <c r="J470" s="9"/>
      <c r="K470" s="9"/>
      <c r="L470" s="9"/>
      <c r="M470" s="9"/>
      <c r="N470" s="9"/>
      <c r="O470" s="136"/>
      <c r="P470" s="149"/>
    </row>
    <row r="471" spans="1:16" ht="40.5" x14ac:dyDescent="0.35">
      <c r="A471" s="149"/>
      <c r="B471" s="49" t="s">
        <v>20</v>
      </c>
      <c r="C471" s="119"/>
      <c r="D471" s="50"/>
      <c r="E471" s="50"/>
      <c r="F471" s="65"/>
      <c r="G471" s="119"/>
      <c r="H471" s="9"/>
      <c r="I471" s="9"/>
      <c r="J471" s="9"/>
      <c r="K471" s="9"/>
      <c r="L471" s="9"/>
      <c r="M471" s="9"/>
      <c r="N471" s="9"/>
      <c r="O471" s="136"/>
      <c r="P471" s="149"/>
    </row>
    <row r="472" spans="1:16" ht="40.5" x14ac:dyDescent="0.35">
      <c r="A472" s="149" t="s">
        <v>258</v>
      </c>
      <c r="B472" s="49" t="s">
        <v>121</v>
      </c>
      <c r="C472" s="119"/>
      <c r="D472" s="50"/>
      <c r="E472" s="50"/>
      <c r="F472" s="65"/>
      <c r="G472" s="119"/>
      <c r="H472" s="9" t="s">
        <v>48</v>
      </c>
      <c r="I472" s="9" t="s">
        <v>48</v>
      </c>
      <c r="J472" s="9" t="s">
        <v>48</v>
      </c>
      <c r="K472" s="9" t="s">
        <v>48</v>
      </c>
      <c r="L472" s="9" t="s">
        <v>48</v>
      </c>
      <c r="M472" s="9" t="s">
        <v>48</v>
      </c>
      <c r="N472" s="9" t="s">
        <v>48</v>
      </c>
      <c r="O472" s="136" t="s">
        <v>41</v>
      </c>
      <c r="P472" s="149" t="s">
        <v>268</v>
      </c>
    </row>
    <row r="473" spans="1:16" ht="40.5" x14ac:dyDescent="0.35">
      <c r="A473" s="149"/>
      <c r="B473" s="49" t="s">
        <v>33</v>
      </c>
      <c r="C473" s="119"/>
      <c r="D473" s="50"/>
      <c r="E473" s="50"/>
      <c r="F473" s="65"/>
      <c r="G473" s="119"/>
      <c r="H473" s="9"/>
      <c r="I473" s="9" t="s">
        <v>27</v>
      </c>
      <c r="J473" s="9" t="s">
        <v>27</v>
      </c>
      <c r="K473" s="9" t="s">
        <v>27</v>
      </c>
      <c r="L473" s="9" t="s">
        <v>27</v>
      </c>
      <c r="M473" s="9"/>
      <c r="N473" s="9"/>
      <c r="O473" s="136"/>
      <c r="P473" s="149"/>
    </row>
    <row r="474" spans="1:16" ht="40.5" x14ac:dyDescent="0.35">
      <c r="A474" s="149"/>
      <c r="B474" s="49" t="s">
        <v>10</v>
      </c>
      <c r="C474" s="119"/>
      <c r="D474" s="50"/>
      <c r="E474" s="50"/>
      <c r="F474" s="65"/>
      <c r="G474" s="119"/>
      <c r="H474" s="18">
        <f>H475</f>
        <v>99427.7</v>
      </c>
      <c r="I474" s="18">
        <f t="shared" ref="I474:L474" si="107">I475</f>
        <v>12728.5</v>
      </c>
      <c r="J474" s="18">
        <f t="shared" si="107"/>
        <v>7427.25</v>
      </c>
      <c r="K474" s="18">
        <f t="shared" si="107"/>
        <v>14389.36</v>
      </c>
      <c r="L474" s="18">
        <f t="shared" si="107"/>
        <v>64882.59</v>
      </c>
      <c r="M474" s="18">
        <f>M475</f>
        <v>104533.3</v>
      </c>
      <c r="N474" s="18">
        <f>N475</f>
        <v>108934.9</v>
      </c>
      <c r="O474" s="136"/>
      <c r="P474" s="149"/>
    </row>
    <row r="475" spans="1:16" x14ac:dyDescent="0.35">
      <c r="A475" s="149"/>
      <c r="B475" s="49" t="s">
        <v>32</v>
      </c>
      <c r="C475" s="119"/>
      <c r="D475" s="50"/>
      <c r="E475" s="50"/>
      <c r="F475" s="119"/>
      <c r="G475" s="119"/>
      <c r="H475" s="18">
        <f>H482</f>
        <v>99427.7</v>
      </c>
      <c r="I475" s="18">
        <f t="shared" ref="I475:L475" si="108">I482</f>
        <v>12728.5</v>
      </c>
      <c r="J475" s="18">
        <f t="shared" si="108"/>
        <v>7427.25</v>
      </c>
      <c r="K475" s="18">
        <f t="shared" si="108"/>
        <v>14389.36</v>
      </c>
      <c r="L475" s="18">
        <f t="shared" si="108"/>
        <v>64882.59</v>
      </c>
      <c r="M475" s="18">
        <f>M482</f>
        <v>104533.3</v>
      </c>
      <c r="N475" s="18">
        <f>N482</f>
        <v>108934.9</v>
      </c>
      <c r="O475" s="136"/>
      <c r="P475" s="149"/>
    </row>
    <row r="476" spans="1:16" ht="40.5" x14ac:dyDescent="0.35">
      <c r="A476" s="149"/>
      <c r="B476" s="49" t="s">
        <v>18</v>
      </c>
      <c r="C476" s="119"/>
      <c r="D476" s="50"/>
      <c r="E476" s="50"/>
      <c r="F476" s="65"/>
      <c r="G476" s="119"/>
      <c r="H476" s="9"/>
      <c r="I476" s="9"/>
      <c r="J476" s="9"/>
      <c r="K476" s="9"/>
      <c r="L476" s="9"/>
      <c r="M476" s="9"/>
      <c r="N476" s="9"/>
      <c r="O476" s="136"/>
      <c r="P476" s="149"/>
    </row>
    <row r="477" spans="1:16" x14ac:dyDescent="0.35">
      <c r="A477" s="149"/>
      <c r="B477" s="49" t="s">
        <v>19</v>
      </c>
      <c r="C477" s="119"/>
      <c r="D477" s="50"/>
      <c r="E477" s="50"/>
      <c r="F477" s="65"/>
      <c r="G477" s="119"/>
      <c r="H477" s="9"/>
      <c r="I477" s="9"/>
      <c r="J477" s="9"/>
      <c r="K477" s="9"/>
      <c r="L477" s="9"/>
      <c r="M477" s="9"/>
      <c r="N477" s="9"/>
      <c r="O477" s="136"/>
      <c r="P477" s="149"/>
    </row>
    <row r="478" spans="1:16" ht="40.5" x14ac:dyDescent="0.35">
      <c r="A478" s="149"/>
      <c r="B478" s="49" t="s">
        <v>20</v>
      </c>
      <c r="C478" s="119"/>
      <c r="D478" s="50"/>
      <c r="E478" s="50"/>
      <c r="F478" s="65"/>
      <c r="G478" s="119"/>
      <c r="H478" s="9"/>
      <c r="I478" s="9"/>
      <c r="J478" s="9"/>
      <c r="K478" s="9"/>
      <c r="L478" s="9"/>
      <c r="M478" s="9"/>
      <c r="N478" s="9"/>
      <c r="O478" s="136"/>
      <c r="P478" s="149"/>
    </row>
    <row r="479" spans="1:16" ht="40.5" x14ac:dyDescent="0.35">
      <c r="A479" s="149" t="s">
        <v>259</v>
      </c>
      <c r="B479" s="49" t="s">
        <v>121</v>
      </c>
      <c r="C479" s="119"/>
      <c r="D479" s="50"/>
      <c r="E479" s="50"/>
      <c r="F479" s="65"/>
      <c r="G479" s="119"/>
      <c r="H479" s="9" t="s">
        <v>48</v>
      </c>
      <c r="I479" s="9" t="s">
        <v>48</v>
      </c>
      <c r="J479" s="9" t="s">
        <v>48</v>
      </c>
      <c r="K479" s="9" t="s">
        <v>48</v>
      </c>
      <c r="L479" s="9" t="s">
        <v>48</v>
      </c>
      <c r="M479" s="9" t="s">
        <v>48</v>
      </c>
      <c r="N479" s="9" t="s">
        <v>48</v>
      </c>
      <c r="O479" s="136"/>
      <c r="P479" s="149"/>
    </row>
    <row r="480" spans="1:16" ht="40.5" x14ac:dyDescent="0.35">
      <c r="A480" s="149"/>
      <c r="B480" s="49" t="s">
        <v>33</v>
      </c>
      <c r="C480" s="119"/>
      <c r="D480" s="50"/>
      <c r="E480" s="50"/>
      <c r="F480" s="65"/>
      <c r="G480" s="119"/>
      <c r="H480" s="9"/>
      <c r="I480" s="9" t="s">
        <v>27</v>
      </c>
      <c r="J480" s="9" t="s">
        <v>27</v>
      </c>
      <c r="K480" s="9" t="s">
        <v>27</v>
      </c>
      <c r="L480" s="9" t="s">
        <v>27</v>
      </c>
      <c r="M480" s="9"/>
      <c r="N480" s="9"/>
      <c r="O480" s="136"/>
      <c r="P480" s="149"/>
    </row>
    <row r="481" spans="1:19" ht="40.5" x14ac:dyDescent="0.35">
      <c r="A481" s="149"/>
      <c r="B481" s="49" t="s">
        <v>10</v>
      </c>
      <c r="C481" s="119"/>
      <c r="D481" s="50"/>
      <c r="E481" s="50"/>
      <c r="F481" s="65"/>
      <c r="G481" s="119"/>
      <c r="H481" s="18">
        <f>H482</f>
        <v>99427.7</v>
      </c>
      <c r="I481" s="18">
        <f t="shared" ref="I481:L481" si="109">I482</f>
        <v>12728.5</v>
      </c>
      <c r="J481" s="18">
        <f t="shared" si="109"/>
        <v>7427.25</v>
      </c>
      <c r="K481" s="18">
        <f t="shared" si="109"/>
        <v>14389.36</v>
      </c>
      <c r="L481" s="18">
        <f t="shared" si="109"/>
        <v>64882.59</v>
      </c>
      <c r="M481" s="18">
        <f>M482</f>
        <v>104533.3</v>
      </c>
      <c r="N481" s="18">
        <f>N482</f>
        <v>108934.9</v>
      </c>
      <c r="O481" s="136"/>
      <c r="P481" s="149"/>
    </row>
    <row r="482" spans="1:19" x14ac:dyDescent="0.35">
      <c r="A482" s="149"/>
      <c r="B482" s="49" t="s">
        <v>32</v>
      </c>
      <c r="C482" s="119">
        <v>126</v>
      </c>
      <c r="D482" s="50" t="s">
        <v>477</v>
      </c>
      <c r="E482" s="50" t="s">
        <v>478</v>
      </c>
      <c r="F482" s="119" t="s">
        <v>358</v>
      </c>
      <c r="G482" s="119">
        <v>600</v>
      </c>
      <c r="H482" s="18">
        <f>SUM(I482:L482)</f>
        <v>99427.7</v>
      </c>
      <c r="I482" s="18">
        <v>12728.5</v>
      </c>
      <c r="J482" s="18">
        <v>7427.25</v>
      </c>
      <c r="K482" s="18">
        <v>14389.36</v>
      </c>
      <c r="L482" s="18">
        <v>64882.59</v>
      </c>
      <c r="M482" s="18">
        <v>104533.3</v>
      </c>
      <c r="N482" s="18">
        <v>108934.9</v>
      </c>
      <c r="O482" s="136"/>
      <c r="P482" s="149"/>
    </row>
    <row r="483" spans="1:19" ht="40.5" x14ac:dyDescent="0.35">
      <c r="A483" s="149"/>
      <c r="B483" s="49" t="s">
        <v>18</v>
      </c>
      <c r="C483" s="119"/>
      <c r="D483" s="50"/>
      <c r="E483" s="50"/>
      <c r="F483" s="65"/>
      <c r="G483" s="119"/>
      <c r="H483" s="9"/>
      <c r="I483" s="9"/>
      <c r="J483" s="9"/>
      <c r="K483" s="9"/>
      <c r="L483" s="9"/>
      <c r="M483" s="9"/>
      <c r="N483" s="9"/>
      <c r="O483" s="136"/>
      <c r="P483" s="149"/>
    </row>
    <row r="484" spans="1:19" x14ac:dyDescent="0.35">
      <c r="A484" s="149"/>
      <c r="B484" s="49" t="s">
        <v>19</v>
      </c>
      <c r="C484" s="119"/>
      <c r="D484" s="50"/>
      <c r="E484" s="50"/>
      <c r="F484" s="65"/>
      <c r="G484" s="119"/>
      <c r="H484" s="9"/>
      <c r="I484" s="9"/>
      <c r="J484" s="9"/>
      <c r="K484" s="9"/>
      <c r="L484" s="9"/>
      <c r="M484" s="9"/>
      <c r="N484" s="9"/>
      <c r="O484" s="136"/>
      <c r="P484" s="149"/>
    </row>
    <row r="485" spans="1:19" ht="40.5" x14ac:dyDescent="0.35">
      <c r="A485" s="149"/>
      <c r="B485" s="49" t="s">
        <v>20</v>
      </c>
      <c r="C485" s="119"/>
      <c r="D485" s="50"/>
      <c r="E485" s="50"/>
      <c r="F485" s="65"/>
      <c r="G485" s="119"/>
      <c r="H485" s="9"/>
      <c r="I485" s="9"/>
      <c r="J485" s="9"/>
      <c r="K485" s="9"/>
      <c r="L485" s="9"/>
      <c r="M485" s="9"/>
      <c r="N485" s="9"/>
      <c r="O485" s="136"/>
      <c r="P485" s="149"/>
      <c r="S485" s="73"/>
    </row>
    <row r="486" spans="1:19" ht="40.5" x14ac:dyDescent="0.35">
      <c r="A486" s="149" t="s">
        <v>418</v>
      </c>
      <c r="B486" s="49" t="s">
        <v>457</v>
      </c>
      <c r="C486" s="119"/>
      <c r="D486" s="50"/>
      <c r="E486" s="50"/>
      <c r="F486" s="65"/>
      <c r="G486" s="119"/>
      <c r="H486" s="9">
        <v>150</v>
      </c>
      <c r="I486" s="9"/>
      <c r="J486" s="9"/>
      <c r="K486" s="9">
        <v>85</v>
      </c>
      <c r="L486" s="9">
        <v>65</v>
      </c>
      <c r="M486" s="9">
        <v>150</v>
      </c>
      <c r="N486" s="9">
        <v>150</v>
      </c>
      <c r="O486" s="136" t="s">
        <v>41</v>
      </c>
      <c r="P486" s="149" t="s">
        <v>456</v>
      </c>
    </row>
    <row r="487" spans="1:19" ht="40.5" x14ac:dyDescent="0.35">
      <c r="A487" s="149"/>
      <c r="B487" s="49" t="s">
        <v>33</v>
      </c>
      <c r="C487" s="119"/>
      <c r="D487" s="50"/>
      <c r="E487" s="50"/>
      <c r="F487" s="65"/>
      <c r="G487" s="119"/>
      <c r="H487" s="9"/>
      <c r="I487" s="9" t="s">
        <v>27</v>
      </c>
      <c r="J487" s="9" t="s">
        <v>27</v>
      </c>
      <c r="K487" s="9" t="s">
        <v>27</v>
      </c>
      <c r="L487" s="9" t="s">
        <v>27</v>
      </c>
      <c r="M487" s="9"/>
      <c r="N487" s="9"/>
      <c r="O487" s="136"/>
      <c r="P487" s="149"/>
    </row>
    <row r="488" spans="1:19" ht="40.5" x14ac:dyDescent="0.35">
      <c r="A488" s="149"/>
      <c r="B488" s="49" t="s">
        <v>10</v>
      </c>
      <c r="C488" s="119"/>
      <c r="D488" s="50"/>
      <c r="E488" s="50"/>
      <c r="F488" s="65"/>
      <c r="G488" s="119"/>
      <c r="H488" s="8">
        <f>H489+H490</f>
        <v>143660.99999999997</v>
      </c>
      <c r="I488" s="8">
        <f t="shared" ref="I488:L488" si="110">I489+I490</f>
        <v>0</v>
      </c>
      <c r="J488" s="8">
        <f t="shared" si="110"/>
        <v>0</v>
      </c>
      <c r="K488" s="8">
        <f t="shared" si="110"/>
        <v>84559.008346997303</v>
      </c>
      <c r="L488" s="8">
        <f t="shared" si="110"/>
        <v>59101.991653002675</v>
      </c>
      <c r="M488" s="8">
        <f>M489+M490</f>
        <v>128984.7</v>
      </c>
      <c r="N488" s="8">
        <f>N489+N490</f>
        <v>123457.5</v>
      </c>
      <c r="O488" s="136"/>
      <c r="P488" s="149"/>
    </row>
    <row r="489" spans="1:19" x14ac:dyDescent="0.35">
      <c r="A489" s="149"/>
      <c r="B489" s="49" t="s">
        <v>32</v>
      </c>
      <c r="C489" s="119">
        <v>126</v>
      </c>
      <c r="D489" s="50" t="s">
        <v>477</v>
      </c>
      <c r="E489" s="50" t="s">
        <v>478</v>
      </c>
      <c r="F489" s="119" t="s">
        <v>419</v>
      </c>
      <c r="G489" s="69"/>
      <c r="H489" s="14">
        <f t="shared" ref="H489:N490" si="111">H496</f>
        <v>24552.299999999974</v>
      </c>
      <c r="I489" s="14">
        <f t="shared" si="111"/>
        <v>0</v>
      </c>
      <c r="J489" s="14">
        <f t="shared" si="111"/>
        <v>0</v>
      </c>
      <c r="K489" s="14">
        <f t="shared" si="111"/>
        <v>14451.5083469973</v>
      </c>
      <c r="L489" s="14">
        <f t="shared" si="111"/>
        <v>10100.791653002676</v>
      </c>
      <c r="M489" s="14">
        <f t="shared" si="111"/>
        <v>26500</v>
      </c>
      <c r="N489" s="14">
        <f t="shared" si="111"/>
        <v>26500</v>
      </c>
      <c r="O489" s="136"/>
      <c r="P489" s="149"/>
    </row>
    <row r="490" spans="1:19" ht="40.5" x14ac:dyDescent="0.35">
      <c r="A490" s="149"/>
      <c r="B490" s="49" t="s">
        <v>18</v>
      </c>
      <c r="C490" s="119">
        <v>126</v>
      </c>
      <c r="D490" s="50" t="s">
        <v>477</v>
      </c>
      <c r="E490" s="50" t="s">
        <v>478</v>
      </c>
      <c r="F490" s="119" t="s">
        <v>419</v>
      </c>
      <c r="G490" s="119"/>
      <c r="H490" s="15">
        <f t="shared" si="111"/>
        <v>119108.7</v>
      </c>
      <c r="I490" s="15">
        <f t="shared" si="111"/>
        <v>0</v>
      </c>
      <c r="J490" s="15">
        <f t="shared" si="111"/>
        <v>0</v>
      </c>
      <c r="K490" s="15">
        <f t="shared" si="111"/>
        <v>70107.5</v>
      </c>
      <c r="L490" s="15">
        <f t="shared" si="111"/>
        <v>49001.2</v>
      </c>
      <c r="M490" s="15">
        <f t="shared" si="111"/>
        <v>102484.7</v>
      </c>
      <c r="N490" s="15">
        <f t="shared" si="111"/>
        <v>96957.5</v>
      </c>
      <c r="O490" s="136"/>
      <c r="P490" s="149"/>
    </row>
    <row r="491" spans="1:19" x14ac:dyDescent="0.35">
      <c r="A491" s="149"/>
      <c r="B491" s="49" t="s">
        <v>19</v>
      </c>
      <c r="C491" s="119"/>
      <c r="D491" s="50"/>
      <c r="E491" s="50"/>
      <c r="F491" s="65"/>
      <c r="G491" s="119"/>
      <c r="H491" s="9"/>
      <c r="I491" s="9"/>
      <c r="J491" s="9"/>
      <c r="K491" s="9"/>
      <c r="L491" s="9"/>
      <c r="M491" s="9"/>
      <c r="N491" s="9"/>
      <c r="O491" s="136"/>
      <c r="P491" s="149"/>
    </row>
    <row r="492" spans="1:19" ht="40.5" x14ac:dyDescent="0.35">
      <c r="A492" s="149"/>
      <c r="B492" s="49" t="s">
        <v>20</v>
      </c>
      <c r="C492" s="119"/>
      <c r="D492" s="50"/>
      <c r="E492" s="50"/>
      <c r="F492" s="65"/>
      <c r="G492" s="119"/>
      <c r="H492" s="9"/>
      <c r="I492" s="9"/>
      <c r="J492" s="9"/>
      <c r="K492" s="9"/>
      <c r="L492" s="9"/>
      <c r="M492" s="9"/>
      <c r="N492" s="9"/>
      <c r="O492" s="136"/>
      <c r="P492" s="149"/>
    </row>
    <row r="493" spans="1:19" ht="40.5" x14ac:dyDescent="0.35">
      <c r="A493" s="149" t="s">
        <v>539</v>
      </c>
      <c r="B493" s="49" t="s">
        <v>457</v>
      </c>
      <c r="C493" s="119"/>
      <c r="D493" s="50"/>
      <c r="E493" s="50"/>
      <c r="F493" s="65"/>
      <c r="G493" s="119"/>
      <c r="H493" s="9">
        <v>150</v>
      </c>
      <c r="I493" s="9"/>
      <c r="J493" s="9"/>
      <c r="K493" s="9">
        <v>85</v>
      </c>
      <c r="L493" s="9">
        <v>65</v>
      </c>
      <c r="M493" s="9">
        <v>150</v>
      </c>
      <c r="N493" s="9">
        <v>150</v>
      </c>
      <c r="O493" s="136" t="s">
        <v>41</v>
      </c>
      <c r="P493" s="149" t="s">
        <v>699</v>
      </c>
    </row>
    <row r="494" spans="1:19" ht="40.5" x14ac:dyDescent="0.35">
      <c r="A494" s="149"/>
      <c r="B494" s="49" t="s">
        <v>664</v>
      </c>
      <c r="C494" s="119"/>
      <c r="D494" s="50"/>
      <c r="E494" s="50"/>
      <c r="F494" s="65"/>
      <c r="G494" s="119"/>
      <c r="H494" s="9" t="s">
        <v>665</v>
      </c>
      <c r="I494" s="9" t="s">
        <v>27</v>
      </c>
      <c r="J494" s="9" t="s">
        <v>27</v>
      </c>
      <c r="K494" s="9" t="s">
        <v>27</v>
      </c>
      <c r="L494" s="9" t="s">
        <v>27</v>
      </c>
      <c r="M494" s="9" t="s">
        <v>665</v>
      </c>
      <c r="N494" s="9" t="s">
        <v>665</v>
      </c>
      <c r="O494" s="136"/>
      <c r="P494" s="149"/>
    </row>
    <row r="495" spans="1:19" ht="40.5" x14ac:dyDescent="0.35">
      <c r="A495" s="149"/>
      <c r="B495" s="49" t="s">
        <v>10</v>
      </c>
      <c r="C495" s="119"/>
      <c r="D495" s="50"/>
      <c r="E495" s="50"/>
      <c r="F495" s="65"/>
      <c r="G495" s="120"/>
      <c r="H495" s="8">
        <f>H496+H497</f>
        <v>143660.99999999997</v>
      </c>
      <c r="I495" s="8">
        <f t="shared" ref="I495:L495" si="112">I496+I497</f>
        <v>0</v>
      </c>
      <c r="J495" s="8">
        <f t="shared" si="112"/>
        <v>0</v>
      </c>
      <c r="K495" s="8">
        <f t="shared" si="112"/>
        <v>84559.008346997303</v>
      </c>
      <c r="L495" s="8">
        <f t="shared" si="112"/>
        <v>59101.991653002675</v>
      </c>
      <c r="M495" s="8">
        <f>M496+M497</f>
        <v>128984.7</v>
      </c>
      <c r="N495" s="8">
        <f>N496+N497</f>
        <v>123457.5</v>
      </c>
      <c r="O495" s="136"/>
      <c r="P495" s="149"/>
    </row>
    <row r="496" spans="1:19" x14ac:dyDescent="0.35">
      <c r="A496" s="149"/>
      <c r="B496" s="49" t="s">
        <v>32</v>
      </c>
      <c r="C496" s="119">
        <v>126</v>
      </c>
      <c r="D496" s="50" t="s">
        <v>477</v>
      </c>
      <c r="E496" s="50" t="s">
        <v>478</v>
      </c>
      <c r="F496" s="119" t="s">
        <v>396</v>
      </c>
      <c r="G496" s="119">
        <v>600</v>
      </c>
      <c r="H496" s="14">
        <f>SUM(I496:L496)</f>
        <v>24552.299999999974</v>
      </c>
      <c r="I496" s="14">
        <v>0</v>
      </c>
      <c r="J496" s="14">
        <v>0</v>
      </c>
      <c r="K496" s="14">
        <v>14451.5083469973</v>
      </c>
      <c r="L496" s="14">
        <v>10100.791653002676</v>
      </c>
      <c r="M496" s="14">
        <v>26500</v>
      </c>
      <c r="N496" s="14">
        <v>26500</v>
      </c>
      <c r="O496" s="136"/>
      <c r="P496" s="149"/>
    </row>
    <row r="497" spans="1:16" ht="40.5" x14ac:dyDescent="0.35">
      <c r="A497" s="149"/>
      <c r="B497" s="49" t="s">
        <v>18</v>
      </c>
      <c r="C497" s="119">
        <v>126</v>
      </c>
      <c r="D497" s="50" t="s">
        <v>477</v>
      </c>
      <c r="E497" s="50" t="s">
        <v>478</v>
      </c>
      <c r="F497" s="119" t="s">
        <v>396</v>
      </c>
      <c r="G497" s="119">
        <v>600</v>
      </c>
      <c r="H497" s="15">
        <f>SUM(I497:L497)</f>
        <v>119108.7</v>
      </c>
      <c r="I497" s="15">
        <v>0</v>
      </c>
      <c r="J497" s="15">
        <v>0</v>
      </c>
      <c r="K497" s="15">
        <v>70107.5</v>
      </c>
      <c r="L497" s="15">
        <v>49001.2</v>
      </c>
      <c r="M497" s="15">
        <v>102484.7</v>
      </c>
      <c r="N497" s="15">
        <v>96957.5</v>
      </c>
      <c r="O497" s="136"/>
      <c r="P497" s="149"/>
    </row>
    <row r="498" spans="1:16" x14ac:dyDescent="0.35">
      <c r="A498" s="149"/>
      <c r="B498" s="49" t="s">
        <v>19</v>
      </c>
      <c r="C498" s="119"/>
      <c r="D498" s="50"/>
      <c r="E498" s="50"/>
      <c r="F498" s="65"/>
      <c r="G498" s="119"/>
      <c r="H498" s="9"/>
      <c r="I498" s="9"/>
      <c r="J498" s="9"/>
      <c r="K498" s="9"/>
      <c r="L498" s="9"/>
      <c r="M498" s="9"/>
      <c r="N498" s="9"/>
      <c r="O498" s="136"/>
      <c r="P498" s="149"/>
    </row>
    <row r="499" spans="1:16" ht="83.25" customHeight="1" x14ac:dyDescent="0.35">
      <c r="A499" s="149"/>
      <c r="B499" s="49" t="s">
        <v>20</v>
      </c>
      <c r="C499" s="119"/>
      <c r="D499" s="50"/>
      <c r="E499" s="50"/>
      <c r="F499" s="65"/>
      <c r="G499" s="119"/>
      <c r="H499" s="9"/>
      <c r="I499" s="9"/>
      <c r="J499" s="9"/>
      <c r="K499" s="9"/>
      <c r="L499" s="9"/>
      <c r="M499" s="9"/>
      <c r="N499" s="9"/>
      <c r="O499" s="136"/>
      <c r="P499" s="149"/>
    </row>
    <row r="500" spans="1:16" x14ac:dyDescent="0.35">
      <c r="A500" s="132" t="s">
        <v>96</v>
      </c>
      <c r="B500" s="49" t="s">
        <v>309</v>
      </c>
      <c r="C500" s="119"/>
      <c r="D500" s="50"/>
      <c r="E500" s="50"/>
      <c r="F500" s="65"/>
      <c r="G500" s="119"/>
      <c r="H500" s="9">
        <f>H501+H503</f>
        <v>264601.64999999997</v>
      </c>
      <c r="I500" s="9">
        <f t="shared" ref="I500:L500" si="113">I501+I503</f>
        <v>12728.5</v>
      </c>
      <c r="J500" s="9">
        <f t="shared" si="113"/>
        <v>28513.52</v>
      </c>
      <c r="K500" s="9">
        <f t="shared" si="113"/>
        <v>99375.048346997297</v>
      </c>
      <c r="L500" s="9">
        <f t="shared" si="113"/>
        <v>123984.58165300266</v>
      </c>
      <c r="M500" s="9">
        <f>M501+M503</f>
        <v>255031</v>
      </c>
      <c r="N500" s="9">
        <f>N501+N503</f>
        <v>253905.4</v>
      </c>
      <c r="O500" s="137"/>
      <c r="P500" s="137" t="s">
        <v>27</v>
      </c>
    </row>
    <row r="501" spans="1:16" ht="40.5" x14ac:dyDescent="0.35">
      <c r="A501" s="133"/>
      <c r="B501" s="49" t="s">
        <v>200</v>
      </c>
      <c r="C501" s="119"/>
      <c r="D501" s="50"/>
      <c r="E501" s="50"/>
      <c r="F501" s="50"/>
      <c r="G501" s="119"/>
      <c r="H501" s="9">
        <f>H502</f>
        <v>145492.94999999995</v>
      </c>
      <c r="I501" s="9">
        <f t="shared" ref="I501:L501" si="114">I502</f>
        <v>12728.5</v>
      </c>
      <c r="J501" s="9">
        <f t="shared" si="114"/>
        <v>28513.52</v>
      </c>
      <c r="K501" s="9">
        <f t="shared" si="114"/>
        <v>29267.548346997301</v>
      </c>
      <c r="L501" s="9">
        <f t="shared" si="114"/>
        <v>74983.381653002667</v>
      </c>
      <c r="M501" s="9">
        <f>M502</f>
        <v>152546.29999999999</v>
      </c>
      <c r="N501" s="9">
        <f>N502</f>
        <v>156947.9</v>
      </c>
      <c r="O501" s="138"/>
      <c r="P501" s="138"/>
    </row>
    <row r="502" spans="1:16" x14ac:dyDescent="0.35">
      <c r="A502" s="133"/>
      <c r="B502" s="49" t="s">
        <v>29</v>
      </c>
      <c r="C502" s="119">
        <v>126</v>
      </c>
      <c r="D502" s="50"/>
      <c r="E502" s="50"/>
      <c r="F502" s="50"/>
      <c r="G502" s="119"/>
      <c r="H502" s="9">
        <f>H461+H475+H489</f>
        <v>145492.94999999995</v>
      </c>
      <c r="I502" s="9">
        <f t="shared" ref="I502:L502" si="115">I461+I475+I489</f>
        <v>12728.5</v>
      </c>
      <c r="J502" s="9">
        <f t="shared" si="115"/>
        <v>28513.52</v>
      </c>
      <c r="K502" s="9">
        <f t="shared" si="115"/>
        <v>29267.548346997301</v>
      </c>
      <c r="L502" s="9">
        <f t="shared" si="115"/>
        <v>74983.381653002667</v>
      </c>
      <c r="M502" s="9">
        <f>M461+M475+M489</f>
        <v>152546.29999999999</v>
      </c>
      <c r="N502" s="9">
        <f>N461+N475+N489</f>
        <v>156947.9</v>
      </c>
      <c r="O502" s="138"/>
      <c r="P502" s="138"/>
    </row>
    <row r="503" spans="1:16" ht="60.75" x14ac:dyDescent="0.35">
      <c r="A503" s="133"/>
      <c r="B503" s="49" t="s">
        <v>304</v>
      </c>
      <c r="C503" s="119"/>
      <c r="D503" s="50"/>
      <c r="E503" s="50"/>
      <c r="F503" s="51"/>
      <c r="G503" s="119"/>
      <c r="H503" s="9">
        <f>H504</f>
        <v>119108.7</v>
      </c>
      <c r="I503" s="9">
        <f t="shared" ref="I503:L503" si="116">I504</f>
        <v>0</v>
      </c>
      <c r="J503" s="9">
        <f t="shared" si="116"/>
        <v>0</v>
      </c>
      <c r="K503" s="9">
        <f t="shared" si="116"/>
        <v>70107.5</v>
      </c>
      <c r="L503" s="9">
        <f t="shared" si="116"/>
        <v>49001.2</v>
      </c>
      <c r="M503" s="9">
        <f>M504</f>
        <v>102484.7</v>
      </c>
      <c r="N503" s="9">
        <f>N504</f>
        <v>96957.5</v>
      </c>
      <c r="O503" s="138"/>
      <c r="P503" s="138"/>
    </row>
    <row r="504" spans="1:16" x14ac:dyDescent="0.35">
      <c r="A504" s="133"/>
      <c r="B504" s="49" t="s">
        <v>29</v>
      </c>
      <c r="C504" s="119">
        <v>126</v>
      </c>
      <c r="D504" s="50"/>
      <c r="E504" s="50"/>
      <c r="F504" s="51"/>
      <c r="G504" s="119"/>
      <c r="H504" s="9">
        <f>H490</f>
        <v>119108.7</v>
      </c>
      <c r="I504" s="9">
        <f t="shared" ref="I504:L504" si="117">I490</f>
        <v>0</v>
      </c>
      <c r="J504" s="9">
        <f t="shared" si="117"/>
        <v>0</v>
      </c>
      <c r="K504" s="9">
        <f t="shared" si="117"/>
        <v>70107.5</v>
      </c>
      <c r="L504" s="9">
        <f t="shared" si="117"/>
        <v>49001.2</v>
      </c>
      <c r="M504" s="9">
        <f>M490</f>
        <v>102484.7</v>
      </c>
      <c r="N504" s="9">
        <f>N490</f>
        <v>96957.5</v>
      </c>
      <c r="O504" s="138"/>
      <c r="P504" s="138"/>
    </row>
    <row r="505" spans="1:16" x14ac:dyDescent="0.35">
      <c r="A505" s="133"/>
      <c r="B505" s="49" t="s">
        <v>19</v>
      </c>
      <c r="C505" s="119"/>
      <c r="D505" s="50"/>
      <c r="E505" s="50"/>
      <c r="F505" s="51"/>
      <c r="G505" s="119"/>
      <c r="H505" s="9"/>
      <c r="I505" s="9"/>
      <c r="J505" s="9"/>
      <c r="K505" s="9"/>
      <c r="L505" s="9"/>
      <c r="M505" s="9"/>
      <c r="N505" s="9"/>
      <c r="O505" s="138"/>
      <c r="P505" s="138"/>
    </row>
    <row r="506" spans="1:16" ht="40.5" x14ac:dyDescent="0.35">
      <c r="A506" s="134"/>
      <c r="B506" s="49" t="s">
        <v>14</v>
      </c>
      <c r="C506" s="119"/>
      <c r="D506" s="50"/>
      <c r="E506" s="50"/>
      <c r="F506" s="51"/>
      <c r="G506" s="119"/>
      <c r="H506" s="9"/>
      <c r="I506" s="9"/>
      <c r="J506" s="9"/>
      <c r="K506" s="9"/>
      <c r="L506" s="9"/>
      <c r="M506" s="9"/>
      <c r="N506" s="9"/>
      <c r="O506" s="139"/>
      <c r="P506" s="139"/>
    </row>
    <row r="507" spans="1:16" x14ac:dyDescent="0.35">
      <c r="A507" s="150" t="s">
        <v>97</v>
      </c>
      <c r="B507" s="150"/>
      <c r="C507" s="150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</row>
    <row r="508" spans="1:16" ht="40.5" x14ac:dyDescent="0.35">
      <c r="A508" s="149" t="s">
        <v>98</v>
      </c>
      <c r="B508" s="49" t="s">
        <v>47</v>
      </c>
      <c r="C508" s="119"/>
      <c r="D508" s="50"/>
      <c r="E508" s="50"/>
      <c r="F508" s="51"/>
      <c r="G508" s="119"/>
      <c r="H508" s="9" t="s">
        <v>48</v>
      </c>
      <c r="I508" s="17" t="s">
        <v>48</v>
      </c>
      <c r="J508" s="17" t="s">
        <v>48</v>
      </c>
      <c r="K508" s="17" t="s">
        <v>48</v>
      </c>
      <c r="L508" s="17" t="s">
        <v>48</v>
      </c>
      <c r="M508" s="9" t="s">
        <v>48</v>
      </c>
      <c r="N508" s="9" t="s">
        <v>48</v>
      </c>
      <c r="O508" s="136" t="s">
        <v>41</v>
      </c>
      <c r="P508" s="149" t="s">
        <v>583</v>
      </c>
    </row>
    <row r="509" spans="1:16" ht="40.5" x14ac:dyDescent="0.35">
      <c r="A509" s="149"/>
      <c r="B509" s="49" t="s">
        <v>33</v>
      </c>
      <c r="C509" s="119"/>
      <c r="D509" s="50"/>
      <c r="E509" s="50"/>
      <c r="F509" s="51"/>
      <c r="G509" s="119"/>
      <c r="H509" s="9"/>
      <c r="I509" s="9" t="s">
        <v>27</v>
      </c>
      <c r="J509" s="9" t="s">
        <v>27</v>
      </c>
      <c r="K509" s="9" t="s">
        <v>27</v>
      </c>
      <c r="L509" s="9" t="s">
        <v>27</v>
      </c>
      <c r="M509" s="9"/>
      <c r="N509" s="9"/>
      <c r="O509" s="136"/>
      <c r="P509" s="149"/>
    </row>
    <row r="510" spans="1:16" ht="40.5" x14ac:dyDescent="0.35">
      <c r="A510" s="149"/>
      <c r="B510" s="49" t="s">
        <v>10</v>
      </c>
      <c r="C510" s="119"/>
      <c r="D510" s="50"/>
      <c r="E510" s="50"/>
      <c r="F510" s="51"/>
      <c r="G510" s="119"/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136"/>
      <c r="P510" s="149"/>
    </row>
    <row r="511" spans="1:16" x14ac:dyDescent="0.35">
      <c r="A511" s="149"/>
      <c r="B511" s="49" t="s">
        <v>32</v>
      </c>
      <c r="C511" s="119"/>
      <c r="D511" s="50"/>
      <c r="E511" s="50"/>
      <c r="F511" s="51"/>
      <c r="G511" s="119"/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136"/>
      <c r="P511" s="149"/>
    </row>
    <row r="512" spans="1:16" ht="40.5" x14ac:dyDescent="0.35">
      <c r="A512" s="149"/>
      <c r="B512" s="49" t="s">
        <v>18</v>
      </c>
      <c r="C512" s="119"/>
      <c r="D512" s="50"/>
      <c r="E512" s="50"/>
      <c r="F512" s="51"/>
      <c r="G512" s="119"/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136"/>
      <c r="P512" s="149"/>
    </row>
    <row r="513" spans="1:16" x14ac:dyDescent="0.35">
      <c r="A513" s="149"/>
      <c r="B513" s="49" t="s">
        <v>19</v>
      </c>
      <c r="C513" s="119"/>
      <c r="D513" s="50"/>
      <c r="E513" s="50"/>
      <c r="F513" s="51"/>
      <c r="G513" s="119"/>
      <c r="H513" s="9"/>
      <c r="I513" s="9"/>
      <c r="J513" s="9"/>
      <c r="K513" s="9"/>
      <c r="L513" s="9"/>
      <c r="M513" s="9"/>
      <c r="N513" s="9"/>
      <c r="O513" s="136"/>
      <c r="P513" s="149"/>
    </row>
    <row r="514" spans="1:16" ht="40.5" x14ac:dyDescent="0.35">
      <c r="A514" s="149"/>
      <c r="B514" s="49" t="s">
        <v>20</v>
      </c>
      <c r="C514" s="119"/>
      <c r="D514" s="50"/>
      <c r="E514" s="50"/>
      <c r="F514" s="51"/>
      <c r="G514" s="119"/>
      <c r="H514" s="9"/>
      <c r="I514" s="9"/>
      <c r="J514" s="9"/>
      <c r="K514" s="9"/>
      <c r="L514" s="9"/>
      <c r="M514" s="9"/>
      <c r="N514" s="9"/>
      <c r="O514" s="136"/>
      <c r="P514" s="149"/>
    </row>
    <row r="515" spans="1:16" x14ac:dyDescent="0.35">
      <c r="A515" s="132" t="s">
        <v>99</v>
      </c>
      <c r="B515" s="49" t="s">
        <v>309</v>
      </c>
      <c r="C515" s="119"/>
      <c r="D515" s="50"/>
      <c r="E515" s="50"/>
      <c r="F515" s="51"/>
      <c r="G515" s="119"/>
      <c r="H515" s="9">
        <f>H516</f>
        <v>0</v>
      </c>
      <c r="I515" s="9">
        <v>0</v>
      </c>
      <c r="J515" s="9">
        <v>0</v>
      </c>
      <c r="K515" s="9">
        <v>0</v>
      </c>
      <c r="L515" s="9">
        <v>0</v>
      </c>
      <c r="M515" s="9">
        <f>M516</f>
        <v>0</v>
      </c>
      <c r="N515" s="9">
        <f>N516</f>
        <v>0</v>
      </c>
      <c r="O515" s="137"/>
      <c r="P515" s="137" t="s">
        <v>27</v>
      </c>
    </row>
    <row r="516" spans="1:16" x14ac:dyDescent="0.35">
      <c r="A516" s="133"/>
      <c r="B516" s="49" t="s">
        <v>11</v>
      </c>
      <c r="C516" s="119"/>
      <c r="D516" s="50"/>
      <c r="E516" s="50"/>
      <c r="F516" s="51"/>
      <c r="G516" s="119"/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v>0</v>
      </c>
      <c r="O516" s="138"/>
      <c r="P516" s="138"/>
    </row>
    <row r="517" spans="1:16" ht="40.5" x14ac:dyDescent="0.35">
      <c r="A517" s="133"/>
      <c r="B517" s="49" t="s">
        <v>18</v>
      </c>
      <c r="C517" s="119"/>
      <c r="D517" s="50"/>
      <c r="E517" s="50"/>
      <c r="F517" s="51"/>
      <c r="G517" s="119"/>
      <c r="H517" s="9">
        <v>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138"/>
      <c r="P517" s="138"/>
    </row>
    <row r="518" spans="1:16" x14ac:dyDescent="0.35">
      <c r="A518" s="133"/>
      <c r="B518" s="49" t="s">
        <v>19</v>
      </c>
      <c r="C518" s="119"/>
      <c r="D518" s="50"/>
      <c r="E518" s="50"/>
      <c r="F518" s="51"/>
      <c r="G518" s="119"/>
      <c r="H518" s="9"/>
      <c r="I518" s="9"/>
      <c r="J518" s="9"/>
      <c r="K518" s="9"/>
      <c r="L518" s="9"/>
      <c r="M518" s="9"/>
      <c r="N518" s="9"/>
      <c r="O518" s="138"/>
      <c r="P518" s="138"/>
    </row>
    <row r="519" spans="1:16" ht="40.5" x14ac:dyDescent="0.35">
      <c r="A519" s="134"/>
      <c r="B519" s="49" t="s">
        <v>14</v>
      </c>
      <c r="C519" s="119"/>
      <c r="D519" s="50"/>
      <c r="E519" s="50"/>
      <c r="F519" s="51"/>
      <c r="G519" s="119"/>
      <c r="H519" s="9"/>
      <c r="I519" s="9"/>
      <c r="J519" s="9"/>
      <c r="K519" s="9"/>
      <c r="L519" s="9"/>
      <c r="M519" s="9"/>
      <c r="N519" s="9"/>
      <c r="O519" s="139"/>
      <c r="P519" s="139"/>
    </row>
    <row r="520" spans="1:16" x14ac:dyDescent="0.35">
      <c r="A520" s="150" t="s">
        <v>100</v>
      </c>
      <c r="B520" s="150"/>
      <c r="C520" s="150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</row>
    <row r="521" spans="1:16" x14ac:dyDescent="0.35">
      <c r="A521" s="149" t="s">
        <v>101</v>
      </c>
      <c r="B521" s="49" t="s">
        <v>8</v>
      </c>
      <c r="C521" s="119"/>
      <c r="D521" s="50"/>
      <c r="E521" s="50"/>
      <c r="F521" s="51"/>
      <c r="G521" s="119"/>
      <c r="H521" s="9"/>
      <c r="I521" s="9"/>
      <c r="J521" s="9"/>
      <c r="K521" s="9"/>
      <c r="L521" s="9"/>
      <c r="M521" s="9"/>
      <c r="N521" s="9"/>
      <c r="O521" s="136" t="s">
        <v>41</v>
      </c>
      <c r="P521" s="149" t="s">
        <v>498</v>
      </c>
    </row>
    <row r="522" spans="1:16" ht="40.5" x14ac:dyDescent="0.35">
      <c r="A522" s="149"/>
      <c r="B522" s="49" t="s">
        <v>33</v>
      </c>
      <c r="C522" s="119"/>
      <c r="D522" s="50"/>
      <c r="E522" s="50"/>
      <c r="F522" s="51"/>
      <c r="G522" s="119"/>
      <c r="H522" s="9"/>
      <c r="I522" s="9" t="s">
        <v>27</v>
      </c>
      <c r="J522" s="9" t="s">
        <v>27</v>
      </c>
      <c r="K522" s="9" t="s">
        <v>27</v>
      </c>
      <c r="L522" s="9" t="s">
        <v>27</v>
      </c>
      <c r="M522" s="9"/>
      <c r="N522" s="9"/>
      <c r="O522" s="136"/>
      <c r="P522" s="149"/>
    </row>
    <row r="523" spans="1:16" ht="40.5" x14ac:dyDescent="0.35">
      <c r="A523" s="149"/>
      <c r="B523" s="49" t="s">
        <v>10</v>
      </c>
      <c r="C523" s="119"/>
      <c r="D523" s="50"/>
      <c r="E523" s="50"/>
      <c r="F523" s="51"/>
      <c r="G523" s="119"/>
      <c r="H523" s="9">
        <f t="shared" ref="H523:N524" si="118">H530+H537</f>
        <v>38552</v>
      </c>
      <c r="I523" s="9">
        <f t="shared" si="118"/>
        <v>7000</v>
      </c>
      <c r="J523" s="9">
        <f t="shared" si="118"/>
        <v>20127</v>
      </c>
      <c r="K523" s="9">
        <f t="shared" si="118"/>
        <v>7372.96</v>
      </c>
      <c r="L523" s="9">
        <f t="shared" si="118"/>
        <v>4052.04</v>
      </c>
      <c r="M523" s="9">
        <f t="shared" si="118"/>
        <v>38552</v>
      </c>
      <c r="N523" s="9">
        <f t="shared" si="118"/>
        <v>38552</v>
      </c>
      <c r="O523" s="136"/>
      <c r="P523" s="149"/>
    </row>
    <row r="524" spans="1:16" x14ac:dyDescent="0.35">
      <c r="A524" s="149"/>
      <c r="B524" s="49" t="s">
        <v>32</v>
      </c>
      <c r="C524" s="119"/>
      <c r="D524" s="50"/>
      <c r="E524" s="50"/>
      <c r="F524" s="51"/>
      <c r="G524" s="119"/>
      <c r="H524" s="9">
        <f>SUM(I524:L524)</f>
        <v>38552</v>
      </c>
      <c r="I524" s="9">
        <f t="shared" si="118"/>
        <v>7000</v>
      </c>
      <c r="J524" s="9">
        <f t="shared" si="118"/>
        <v>20127</v>
      </c>
      <c r="K524" s="9">
        <f t="shared" si="118"/>
        <v>7372.96</v>
      </c>
      <c r="L524" s="9">
        <f t="shared" si="118"/>
        <v>4052.04</v>
      </c>
      <c r="M524" s="9">
        <f t="shared" si="118"/>
        <v>38552</v>
      </c>
      <c r="N524" s="9">
        <f t="shared" si="118"/>
        <v>38552</v>
      </c>
      <c r="O524" s="136"/>
      <c r="P524" s="149"/>
    </row>
    <row r="525" spans="1:16" ht="40.5" x14ac:dyDescent="0.35">
      <c r="A525" s="149"/>
      <c r="B525" s="49" t="s">
        <v>18</v>
      </c>
      <c r="C525" s="119"/>
      <c r="D525" s="50"/>
      <c r="E525" s="50"/>
      <c r="F525" s="51"/>
      <c r="G525" s="119"/>
      <c r="H525" s="9"/>
      <c r="I525" s="9"/>
      <c r="J525" s="9"/>
      <c r="K525" s="9"/>
      <c r="L525" s="9"/>
      <c r="M525" s="9"/>
      <c r="N525" s="9"/>
      <c r="O525" s="136"/>
      <c r="P525" s="149"/>
    </row>
    <row r="526" spans="1:16" x14ac:dyDescent="0.35">
      <c r="A526" s="149"/>
      <c r="B526" s="49" t="s">
        <v>19</v>
      </c>
      <c r="C526" s="119"/>
      <c r="D526" s="50"/>
      <c r="E526" s="50"/>
      <c r="F526" s="51"/>
      <c r="G526" s="119"/>
      <c r="H526" s="9"/>
      <c r="I526" s="9"/>
      <c r="J526" s="9"/>
      <c r="K526" s="9"/>
      <c r="L526" s="9"/>
      <c r="M526" s="9"/>
      <c r="N526" s="9"/>
      <c r="O526" s="136"/>
      <c r="P526" s="149"/>
    </row>
    <row r="527" spans="1:16" ht="40.5" x14ac:dyDescent="0.35">
      <c r="A527" s="149"/>
      <c r="B527" s="49" t="s">
        <v>20</v>
      </c>
      <c r="C527" s="119"/>
      <c r="D527" s="50"/>
      <c r="E527" s="50"/>
      <c r="F527" s="51"/>
      <c r="G527" s="119"/>
      <c r="H527" s="9"/>
      <c r="I527" s="9"/>
      <c r="J527" s="9"/>
      <c r="K527" s="9"/>
      <c r="L527" s="9"/>
      <c r="M527" s="9"/>
      <c r="N527" s="9"/>
      <c r="O527" s="136"/>
      <c r="P527" s="149"/>
    </row>
    <row r="528" spans="1:16" x14ac:dyDescent="0.35">
      <c r="A528" s="149" t="s">
        <v>211</v>
      </c>
      <c r="B528" s="49" t="s">
        <v>34</v>
      </c>
      <c r="C528" s="119"/>
      <c r="D528" s="50"/>
      <c r="E528" s="50"/>
      <c r="F528" s="51"/>
      <c r="G528" s="119"/>
      <c r="H528" s="10">
        <v>30</v>
      </c>
      <c r="I528" s="10"/>
      <c r="J528" s="10"/>
      <c r="K528" s="10">
        <v>30</v>
      </c>
      <c r="L528" s="10"/>
      <c r="M528" s="10">
        <v>30</v>
      </c>
      <c r="N528" s="10">
        <v>30</v>
      </c>
      <c r="O528" s="136" t="s">
        <v>41</v>
      </c>
      <c r="P528" s="149" t="s">
        <v>269</v>
      </c>
    </row>
    <row r="529" spans="1:16" ht="40.5" x14ac:dyDescent="0.35">
      <c r="A529" s="149"/>
      <c r="B529" s="49" t="s">
        <v>31</v>
      </c>
      <c r="C529" s="119"/>
      <c r="D529" s="50"/>
      <c r="E529" s="50"/>
      <c r="F529" s="51"/>
      <c r="G529" s="119"/>
      <c r="H529" s="10">
        <v>100</v>
      </c>
      <c r="I529" s="9" t="s">
        <v>27</v>
      </c>
      <c r="J529" s="9" t="s">
        <v>27</v>
      </c>
      <c r="K529" s="9" t="s">
        <v>27</v>
      </c>
      <c r="L529" s="9" t="s">
        <v>27</v>
      </c>
      <c r="M529" s="10">
        <v>100</v>
      </c>
      <c r="N529" s="10">
        <v>100</v>
      </c>
      <c r="O529" s="136"/>
      <c r="P529" s="149"/>
    </row>
    <row r="530" spans="1:16" ht="40.5" x14ac:dyDescent="0.35">
      <c r="A530" s="149"/>
      <c r="B530" s="49" t="s">
        <v>10</v>
      </c>
      <c r="C530" s="119"/>
      <c r="D530" s="50"/>
      <c r="E530" s="50"/>
      <c r="F530" s="51"/>
      <c r="G530" s="119"/>
      <c r="H530" s="9">
        <f>H531</f>
        <v>3000</v>
      </c>
      <c r="I530" s="9">
        <f t="shared" ref="I530:L530" si="119">I531</f>
        <v>0</v>
      </c>
      <c r="J530" s="9">
        <f t="shared" si="119"/>
        <v>0</v>
      </c>
      <c r="K530" s="9">
        <f t="shared" si="119"/>
        <v>3000</v>
      </c>
      <c r="L530" s="9">
        <f t="shared" si="119"/>
        <v>0</v>
      </c>
      <c r="M530" s="9">
        <f>M531</f>
        <v>3000</v>
      </c>
      <c r="N530" s="9">
        <f>N531</f>
        <v>3000</v>
      </c>
      <c r="O530" s="136"/>
      <c r="P530" s="149"/>
    </row>
    <row r="531" spans="1:16" x14ac:dyDescent="0.35">
      <c r="A531" s="149"/>
      <c r="B531" s="49" t="s">
        <v>32</v>
      </c>
      <c r="C531" s="119">
        <v>126</v>
      </c>
      <c r="D531" s="50" t="s">
        <v>477</v>
      </c>
      <c r="E531" s="50" t="s">
        <v>477</v>
      </c>
      <c r="F531" s="119" t="s">
        <v>357</v>
      </c>
      <c r="G531" s="119">
        <v>300</v>
      </c>
      <c r="H531" s="9">
        <f>SUM(I531:L531)</f>
        <v>3000</v>
      </c>
      <c r="I531" s="9">
        <v>0</v>
      </c>
      <c r="J531" s="9">
        <v>0</v>
      </c>
      <c r="K531" s="9">
        <v>3000</v>
      </c>
      <c r="L531" s="9">
        <v>0</v>
      </c>
      <c r="M531" s="9">
        <v>3000</v>
      </c>
      <c r="N531" s="9">
        <v>3000</v>
      </c>
      <c r="O531" s="136"/>
      <c r="P531" s="149"/>
    </row>
    <row r="532" spans="1:16" ht="40.5" x14ac:dyDescent="0.35">
      <c r="A532" s="149"/>
      <c r="B532" s="49" t="s">
        <v>18</v>
      </c>
      <c r="C532" s="119"/>
      <c r="D532" s="50"/>
      <c r="E532" s="50"/>
      <c r="F532" s="51"/>
      <c r="G532" s="119"/>
      <c r="H532" s="9"/>
      <c r="I532" s="9"/>
      <c r="J532" s="9"/>
      <c r="K532" s="9"/>
      <c r="L532" s="9"/>
      <c r="M532" s="9"/>
      <c r="N532" s="9"/>
      <c r="O532" s="136"/>
      <c r="P532" s="149"/>
    </row>
    <row r="533" spans="1:16" x14ac:dyDescent="0.35">
      <c r="A533" s="149"/>
      <c r="B533" s="49" t="s">
        <v>19</v>
      </c>
      <c r="C533" s="119"/>
      <c r="D533" s="50"/>
      <c r="E533" s="50"/>
      <c r="F533" s="51"/>
      <c r="G533" s="119"/>
      <c r="H533" s="9"/>
      <c r="I533" s="9"/>
      <c r="J533" s="9"/>
      <c r="K533" s="9"/>
      <c r="L533" s="9"/>
      <c r="M533" s="9"/>
      <c r="N533" s="9"/>
      <c r="O533" s="136"/>
      <c r="P533" s="149"/>
    </row>
    <row r="534" spans="1:16" ht="40.5" x14ac:dyDescent="0.35">
      <c r="A534" s="149"/>
      <c r="B534" s="49" t="s">
        <v>20</v>
      </c>
      <c r="C534" s="119"/>
      <c r="D534" s="50"/>
      <c r="E534" s="50"/>
      <c r="F534" s="51"/>
      <c r="G534" s="119"/>
      <c r="H534" s="9"/>
      <c r="I534" s="9"/>
      <c r="J534" s="9"/>
      <c r="K534" s="9"/>
      <c r="L534" s="9"/>
      <c r="M534" s="9"/>
      <c r="N534" s="9"/>
      <c r="O534" s="136"/>
      <c r="P534" s="149"/>
    </row>
    <row r="535" spans="1:16" ht="40.5" x14ac:dyDescent="0.35">
      <c r="A535" s="149" t="s">
        <v>212</v>
      </c>
      <c r="B535" s="49" t="s">
        <v>603</v>
      </c>
      <c r="C535" s="119"/>
      <c r="D535" s="50"/>
      <c r="E535" s="50"/>
      <c r="F535" s="51"/>
      <c r="G535" s="119"/>
      <c r="H535" s="10" t="s">
        <v>48</v>
      </c>
      <c r="I535" s="17" t="s">
        <v>48</v>
      </c>
      <c r="J535" s="17" t="s">
        <v>48</v>
      </c>
      <c r="K535" s="17" t="s">
        <v>48</v>
      </c>
      <c r="L535" s="17" t="s">
        <v>48</v>
      </c>
      <c r="M535" s="10" t="s">
        <v>48</v>
      </c>
      <c r="N535" s="10" t="s">
        <v>48</v>
      </c>
      <c r="O535" s="136" t="s">
        <v>41</v>
      </c>
      <c r="P535" s="149" t="s">
        <v>102</v>
      </c>
    </row>
    <row r="536" spans="1:16" ht="40.5" x14ac:dyDescent="0.35">
      <c r="A536" s="149"/>
      <c r="B536" s="49" t="s">
        <v>31</v>
      </c>
      <c r="C536" s="119"/>
      <c r="D536" s="50"/>
      <c r="E536" s="50"/>
      <c r="F536" s="51"/>
      <c r="G536" s="119"/>
      <c r="H536" s="9"/>
      <c r="I536" s="9" t="s">
        <v>27</v>
      </c>
      <c r="J536" s="9" t="s">
        <v>27</v>
      </c>
      <c r="K536" s="9" t="s">
        <v>27</v>
      </c>
      <c r="L536" s="9" t="s">
        <v>27</v>
      </c>
      <c r="M536" s="9"/>
      <c r="N536" s="9"/>
      <c r="O536" s="136"/>
      <c r="P536" s="149"/>
    </row>
    <row r="537" spans="1:16" ht="40.5" x14ac:dyDescent="0.35">
      <c r="A537" s="149"/>
      <c r="B537" s="49" t="s">
        <v>10</v>
      </c>
      <c r="C537" s="119"/>
      <c r="D537" s="50"/>
      <c r="E537" s="50"/>
      <c r="F537" s="51"/>
      <c r="G537" s="119"/>
      <c r="H537" s="9">
        <f>H538</f>
        <v>35552</v>
      </c>
      <c r="I537" s="9">
        <f t="shared" ref="I537:L537" si="120">I538</f>
        <v>7000</v>
      </c>
      <c r="J537" s="9">
        <f t="shared" si="120"/>
        <v>20127</v>
      </c>
      <c r="K537" s="9">
        <f t="shared" si="120"/>
        <v>4372.96</v>
      </c>
      <c r="L537" s="9">
        <f t="shared" si="120"/>
        <v>4052.04</v>
      </c>
      <c r="M537" s="9">
        <f>M538</f>
        <v>35552</v>
      </c>
      <c r="N537" s="9">
        <f>N538</f>
        <v>35552</v>
      </c>
      <c r="O537" s="136"/>
      <c r="P537" s="149"/>
    </row>
    <row r="538" spans="1:16" x14ac:dyDescent="0.35">
      <c r="A538" s="149"/>
      <c r="B538" s="49" t="s">
        <v>32</v>
      </c>
      <c r="C538" s="119">
        <v>126</v>
      </c>
      <c r="D538" s="50" t="s">
        <v>477</v>
      </c>
      <c r="E538" s="50" t="s">
        <v>477</v>
      </c>
      <c r="F538" s="119" t="s">
        <v>357</v>
      </c>
      <c r="G538" s="119">
        <v>300</v>
      </c>
      <c r="H538" s="9">
        <f>SUM(I538:L538)</f>
        <v>35552</v>
      </c>
      <c r="I538" s="9">
        <v>7000</v>
      </c>
      <c r="J538" s="9">
        <v>20127</v>
      </c>
      <c r="K538" s="9">
        <v>4372.96</v>
      </c>
      <c r="L538" s="9">
        <v>4052.04</v>
      </c>
      <c r="M538" s="9">
        <v>35552</v>
      </c>
      <c r="N538" s="9">
        <v>35552</v>
      </c>
      <c r="O538" s="136"/>
      <c r="P538" s="149"/>
    </row>
    <row r="539" spans="1:16" ht="40.5" x14ac:dyDescent="0.35">
      <c r="A539" s="149"/>
      <c r="B539" s="49" t="s">
        <v>18</v>
      </c>
      <c r="C539" s="119"/>
      <c r="D539" s="50"/>
      <c r="E539" s="50"/>
      <c r="F539" s="51"/>
      <c r="G539" s="119"/>
      <c r="H539" s="9"/>
      <c r="I539" s="9"/>
      <c r="J539" s="9"/>
      <c r="K539" s="9"/>
      <c r="L539" s="9"/>
      <c r="M539" s="9"/>
      <c r="N539" s="9"/>
      <c r="O539" s="136"/>
      <c r="P539" s="149"/>
    </row>
    <row r="540" spans="1:16" x14ac:dyDescent="0.35">
      <c r="A540" s="149"/>
      <c r="B540" s="49" t="s">
        <v>19</v>
      </c>
      <c r="C540" s="119"/>
      <c r="D540" s="50"/>
      <c r="E540" s="50"/>
      <c r="F540" s="51"/>
      <c r="G540" s="119"/>
      <c r="H540" s="9"/>
      <c r="I540" s="9"/>
      <c r="J540" s="9"/>
      <c r="K540" s="9"/>
      <c r="L540" s="9"/>
      <c r="M540" s="9"/>
      <c r="N540" s="9"/>
      <c r="O540" s="136"/>
      <c r="P540" s="149"/>
    </row>
    <row r="541" spans="1:16" ht="40.5" x14ac:dyDescent="0.35">
      <c r="A541" s="149"/>
      <c r="B541" s="49" t="s">
        <v>20</v>
      </c>
      <c r="C541" s="119"/>
      <c r="D541" s="50"/>
      <c r="E541" s="50"/>
      <c r="F541" s="51"/>
      <c r="G541" s="119"/>
      <c r="H541" s="9"/>
      <c r="I541" s="9"/>
      <c r="J541" s="9"/>
      <c r="K541" s="9"/>
      <c r="L541" s="9"/>
      <c r="M541" s="9"/>
      <c r="N541" s="9"/>
      <c r="O541" s="136"/>
      <c r="P541" s="149"/>
    </row>
    <row r="542" spans="1:16" x14ac:dyDescent="0.35">
      <c r="A542" s="149" t="s">
        <v>103</v>
      </c>
      <c r="B542" s="49" t="s">
        <v>8</v>
      </c>
      <c r="C542" s="119"/>
      <c r="D542" s="50"/>
      <c r="E542" s="50"/>
      <c r="F542" s="51"/>
      <c r="G542" s="119"/>
      <c r="H542" s="9"/>
      <c r="I542" s="9"/>
      <c r="J542" s="9"/>
      <c r="K542" s="9"/>
      <c r="L542" s="9"/>
      <c r="M542" s="9"/>
      <c r="N542" s="9"/>
      <c r="O542" s="136" t="s">
        <v>41</v>
      </c>
      <c r="P542" s="149" t="s">
        <v>660</v>
      </c>
    </row>
    <row r="543" spans="1:16" ht="40.5" x14ac:dyDescent="0.35">
      <c r="A543" s="149"/>
      <c r="B543" s="49" t="s">
        <v>33</v>
      </c>
      <c r="C543" s="119"/>
      <c r="D543" s="50"/>
      <c r="E543" s="50"/>
      <c r="F543" s="51"/>
      <c r="G543" s="119"/>
      <c r="H543" s="9"/>
      <c r="I543" s="9" t="s">
        <v>27</v>
      </c>
      <c r="J543" s="9" t="s">
        <v>27</v>
      </c>
      <c r="K543" s="9" t="s">
        <v>27</v>
      </c>
      <c r="L543" s="9" t="s">
        <v>27</v>
      </c>
      <c r="M543" s="9"/>
      <c r="N543" s="9"/>
      <c r="O543" s="136"/>
      <c r="P543" s="149"/>
    </row>
    <row r="544" spans="1:16" ht="40.5" x14ac:dyDescent="0.35">
      <c r="A544" s="149"/>
      <c r="B544" s="49" t="s">
        <v>10</v>
      </c>
      <c r="C544" s="119"/>
      <c r="D544" s="50"/>
      <c r="E544" s="50"/>
      <c r="F544" s="51"/>
      <c r="G544" s="119"/>
      <c r="H544" s="9">
        <f t="shared" ref="H544:N545" si="121">H551+H558+H565</f>
        <v>227260</v>
      </c>
      <c r="I544" s="9">
        <f t="shared" si="121"/>
        <v>41533.4</v>
      </c>
      <c r="J544" s="9">
        <f t="shared" si="121"/>
        <v>54811.799999999996</v>
      </c>
      <c r="K544" s="9">
        <f t="shared" si="121"/>
        <v>87388.2</v>
      </c>
      <c r="L544" s="9">
        <f t="shared" si="121"/>
        <v>43526.6</v>
      </c>
      <c r="M544" s="9">
        <f t="shared" si="121"/>
        <v>227260</v>
      </c>
      <c r="N544" s="9">
        <f t="shared" si="121"/>
        <v>227260</v>
      </c>
      <c r="O544" s="136"/>
      <c r="P544" s="149"/>
    </row>
    <row r="545" spans="1:16" x14ac:dyDescent="0.35">
      <c r="A545" s="149"/>
      <c r="B545" s="49" t="s">
        <v>32</v>
      </c>
      <c r="C545" s="119"/>
      <c r="D545" s="50"/>
      <c r="E545" s="50"/>
      <c r="F545" s="51"/>
      <c r="G545" s="119"/>
      <c r="H545" s="9">
        <f t="shared" si="121"/>
        <v>227260</v>
      </c>
      <c r="I545" s="9">
        <f t="shared" si="121"/>
        <v>41533.4</v>
      </c>
      <c r="J545" s="9">
        <f t="shared" si="121"/>
        <v>54811.799999999996</v>
      </c>
      <c r="K545" s="9">
        <f t="shared" si="121"/>
        <v>87388.2</v>
      </c>
      <c r="L545" s="9">
        <f t="shared" si="121"/>
        <v>43526.6</v>
      </c>
      <c r="M545" s="9">
        <f t="shared" si="121"/>
        <v>227260</v>
      </c>
      <c r="N545" s="9">
        <f t="shared" si="121"/>
        <v>227260</v>
      </c>
      <c r="O545" s="136"/>
      <c r="P545" s="149"/>
    </row>
    <row r="546" spans="1:16" ht="40.5" x14ac:dyDescent="0.35">
      <c r="A546" s="149"/>
      <c r="B546" s="49" t="s">
        <v>18</v>
      </c>
      <c r="C546" s="119"/>
      <c r="D546" s="50"/>
      <c r="E546" s="50"/>
      <c r="F546" s="51"/>
      <c r="G546" s="119"/>
      <c r="H546" s="9"/>
      <c r="I546" s="9"/>
      <c r="J546" s="9"/>
      <c r="K546" s="9"/>
      <c r="L546" s="9"/>
      <c r="M546" s="9"/>
      <c r="N546" s="9"/>
      <c r="O546" s="136"/>
      <c r="P546" s="149"/>
    </row>
    <row r="547" spans="1:16" x14ac:dyDescent="0.35">
      <c r="A547" s="149"/>
      <c r="B547" s="49" t="s">
        <v>19</v>
      </c>
      <c r="C547" s="119"/>
      <c r="D547" s="50"/>
      <c r="E547" s="50"/>
      <c r="F547" s="51"/>
      <c r="G547" s="119"/>
      <c r="H547" s="9"/>
      <c r="I547" s="9"/>
      <c r="J547" s="9"/>
      <c r="K547" s="9"/>
      <c r="L547" s="9"/>
      <c r="M547" s="9"/>
      <c r="N547" s="9"/>
      <c r="O547" s="136"/>
      <c r="P547" s="149"/>
    </row>
    <row r="548" spans="1:16" ht="40.5" x14ac:dyDescent="0.35">
      <c r="A548" s="149"/>
      <c r="B548" s="49" t="s">
        <v>20</v>
      </c>
      <c r="C548" s="119"/>
      <c r="D548" s="50"/>
      <c r="E548" s="50"/>
      <c r="F548" s="51"/>
      <c r="G548" s="119"/>
      <c r="H548" s="9"/>
      <c r="I548" s="9"/>
      <c r="J548" s="9"/>
      <c r="K548" s="9"/>
      <c r="L548" s="9"/>
      <c r="M548" s="9"/>
      <c r="N548" s="9"/>
      <c r="O548" s="136"/>
      <c r="P548" s="149"/>
    </row>
    <row r="549" spans="1:16" ht="40.5" x14ac:dyDescent="0.35">
      <c r="A549" s="149" t="s">
        <v>252</v>
      </c>
      <c r="B549" s="49" t="s">
        <v>40</v>
      </c>
      <c r="C549" s="119"/>
      <c r="D549" s="50"/>
      <c r="E549" s="50"/>
      <c r="F549" s="51"/>
      <c r="G549" s="119"/>
      <c r="H549" s="9">
        <v>19500</v>
      </c>
      <c r="I549" s="9">
        <v>2910</v>
      </c>
      <c r="J549" s="9">
        <v>5610</v>
      </c>
      <c r="K549" s="9">
        <v>5669</v>
      </c>
      <c r="L549" s="9">
        <v>5311</v>
      </c>
      <c r="M549" s="9">
        <v>19500</v>
      </c>
      <c r="N549" s="9">
        <v>19500</v>
      </c>
      <c r="O549" s="136" t="s">
        <v>41</v>
      </c>
      <c r="P549" s="149" t="s">
        <v>105</v>
      </c>
    </row>
    <row r="550" spans="1:16" ht="40.5" x14ac:dyDescent="0.35">
      <c r="A550" s="149"/>
      <c r="B550" s="49" t="s">
        <v>33</v>
      </c>
      <c r="C550" s="119"/>
      <c r="D550" s="50"/>
      <c r="E550" s="50"/>
      <c r="F550" s="51"/>
      <c r="G550" s="119"/>
      <c r="H550" s="9" t="s">
        <v>106</v>
      </c>
      <c r="I550" s="9" t="s">
        <v>27</v>
      </c>
      <c r="J550" s="9" t="s">
        <v>27</v>
      </c>
      <c r="K550" s="9" t="s">
        <v>27</v>
      </c>
      <c r="L550" s="9" t="s">
        <v>27</v>
      </c>
      <c r="M550" s="9" t="s">
        <v>106</v>
      </c>
      <c r="N550" s="9" t="s">
        <v>339</v>
      </c>
      <c r="O550" s="136"/>
      <c r="P550" s="149"/>
    </row>
    <row r="551" spans="1:16" ht="40.5" x14ac:dyDescent="0.35">
      <c r="A551" s="149"/>
      <c r="B551" s="49" t="s">
        <v>10</v>
      </c>
      <c r="C551" s="119"/>
      <c r="D551" s="50"/>
      <c r="E551" s="50"/>
      <c r="F551" s="50"/>
      <c r="G551" s="119"/>
      <c r="H551" s="9">
        <f>H552</f>
        <v>226200</v>
      </c>
      <c r="I551" s="9">
        <f t="shared" ref="I551:L551" si="122">I552</f>
        <v>41423</v>
      </c>
      <c r="J551" s="9">
        <f t="shared" si="122"/>
        <v>54692.2</v>
      </c>
      <c r="K551" s="9">
        <f t="shared" si="122"/>
        <v>86677.8</v>
      </c>
      <c r="L551" s="9">
        <f t="shared" si="122"/>
        <v>43407</v>
      </c>
      <c r="M551" s="9">
        <f>M552</f>
        <v>226200</v>
      </c>
      <c r="N551" s="9">
        <f>N552</f>
        <v>226200</v>
      </c>
      <c r="O551" s="136"/>
      <c r="P551" s="149"/>
    </row>
    <row r="552" spans="1:16" ht="40.5" x14ac:dyDescent="0.35">
      <c r="A552" s="149"/>
      <c r="B552" s="49" t="s">
        <v>32</v>
      </c>
      <c r="C552" s="119">
        <v>126</v>
      </c>
      <c r="D552" s="50" t="s">
        <v>479</v>
      </c>
      <c r="E552" s="50" t="s">
        <v>480</v>
      </c>
      <c r="F552" s="119" t="s">
        <v>359</v>
      </c>
      <c r="G552" s="119" t="s">
        <v>261</v>
      </c>
      <c r="H552" s="9">
        <f>SUM(I552:L552)</f>
        <v>226200</v>
      </c>
      <c r="I552" s="9">
        <v>41423</v>
      </c>
      <c r="J552" s="9">
        <v>54692.2</v>
      </c>
      <c r="K552" s="9">
        <v>86677.8</v>
      </c>
      <c r="L552" s="9">
        <v>43407</v>
      </c>
      <c r="M552" s="9">
        <v>226200</v>
      </c>
      <c r="N552" s="9">
        <v>226200</v>
      </c>
      <c r="O552" s="136"/>
      <c r="P552" s="149"/>
    </row>
    <row r="553" spans="1:16" ht="40.5" x14ac:dyDescent="0.35">
      <c r="A553" s="149"/>
      <c r="B553" s="49" t="s">
        <v>18</v>
      </c>
      <c r="C553" s="119"/>
      <c r="D553" s="50"/>
      <c r="E553" s="50"/>
      <c r="F553" s="65"/>
      <c r="G553" s="119"/>
      <c r="H553" s="9"/>
      <c r="I553" s="9"/>
      <c r="J553" s="9"/>
      <c r="K553" s="9"/>
      <c r="L553" s="9"/>
      <c r="M553" s="9"/>
      <c r="N553" s="9"/>
      <c r="O553" s="136"/>
      <c r="P553" s="149"/>
    </row>
    <row r="554" spans="1:16" x14ac:dyDescent="0.35">
      <c r="A554" s="149"/>
      <c r="B554" s="49" t="s">
        <v>19</v>
      </c>
      <c r="C554" s="119"/>
      <c r="D554" s="50"/>
      <c r="E554" s="50"/>
      <c r="F554" s="65"/>
      <c r="G554" s="119"/>
      <c r="H554" s="9"/>
      <c r="I554" s="9"/>
      <c r="J554" s="9"/>
      <c r="K554" s="9"/>
      <c r="L554" s="9"/>
      <c r="M554" s="9"/>
      <c r="N554" s="9"/>
      <c r="O554" s="136"/>
      <c r="P554" s="149"/>
    </row>
    <row r="555" spans="1:16" ht="40.5" x14ac:dyDescent="0.35">
      <c r="A555" s="149"/>
      <c r="B555" s="49" t="s">
        <v>20</v>
      </c>
      <c r="C555" s="119"/>
      <c r="D555" s="50"/>
      <c r="E555" s="50"/>
      <c r="F555" s="65"/>
      <c r="G555" s="119"/>
      <c r="H555" s="9"/>
      <c r="I555" s="9"/>
      <c r="J555" s="9"/>
      <c r="K555" s="9"/>
      <c r="L555" s="9"/>
      <c r="M555" s="9"/>
      <c r="N555" s="9"/>
      <c r="O555" s="136"/>
      <c r="P555" s="149"/>
    </row>
    <row r="556" spans="1:16" ht="40.5" x14ac:dyDescent="0.35">
      <c r="A556" s="149" t="s">
        <v>253</v>
      </c>
      <c r="B556" s="49" t="s">
        <v>40</v>
      </c>
      <c r="C556" s="119"/>
      <c r="D556" s="50"/>
      <c r="E556" s="50"/>
      <c r="F556" s="51"/>
      <c r="G556" s="119"/>
      <c r="H556" s="9">
        <v>50</v>
      </c>
      <c r="I556" s="9">
        <v>12</v>
      </c>
      <c r="J556" s="9">
        <v>12</v>
      </c>
      <c r="K556" s="9">
        <v>13</v>
      </c>
      <c r="L556" s="9">
        <v>13</v>
      </c>
      <c r="M556" s="9">
        <v>50</v>
      </c>
      <c r="N556" s="9">
        <v>50</v>
      </c>
      <c r="O556" s="136" t="s">
        <v>41</v>
      </c>
      <c r="P556" s="149" t="s">
        <v>107</v>
      </c>
    </row>
    <row r="557" spans="1:16" ht="40.5" x14ac:dyDescent="0.35">
      <c r="A557" s="149"/>
      <c r="B557" s="49" t="s">
        <v>31</v>
      </c>
      <c r="C557" s="119"/>
      <c r="D557" s="50"/>
      <c r="E557" s="50"/>
      <c r="F557" s="51"/>
      <c r="G557" s="119"/>
      <c r="H557" s="9">
        <v>9.1999999999999993</v>
      </c>
      <c r="I557" s="9" t="s">
        <v>27</v>
      </c>
      <c r="J557" s="9" t="s">
        <v>27</v>
      </c>
      <c r="K557" s="9" t="s">
        <v>27</v>
      </c>
      <c r="L557" s="9" t="s">
        <v>27</v>
      </c>
      <c r="M557" s="9">
        <v>9.1999999999999993</v>
      </c>
      <c r="N557" s="9">
        <v>9.1999999999999993</v>
      </c>
      <c r="O557" s="136"/>
      <c r="P557" s="149"/>
    </row>
    <row r="558" spans="1:16" ht="40.5" x14ac:dyDescent="0.35">
      <c r="A558" s="149"/>
      <c r="B558" s="49" t="s">
        <v>10</v>
      </c>
      <c r="C558" s="119"/>
      <c r="D558" s="50"/>
      <c r="E558" s="50"/>
      <c r="F558" s="50"/>
      <c r="G558" s="119"/>
      <c r="H558" s="9">
        <f>H559</f>
        <v>460</v>
      </c>
      <c r="I558" s="9">
        <f t="shared" ref="I558:L558" si="123">I559</f>
        <v>110.4</v>
      </c>
      <c r="J558" s="9">
        <f t="shared" si="123"/>
        <v>119.6</v>
      </c>
      <c r="K558" s="9">
        <f t="shared" si="123"/>
        <v>110.4</v>
      </c>
      <c r="L558" s="9">
        <f t="shared" si="123"/>
        <v>119.6</v>
      </c>
      <c r="M558" s="9">
        <f>M559</f>
        <v>460</v>
      </c>
      <c r="N558" s="9">
        <f>N559</f>
        <v>460</v>
      </c>
      <c r="O558" s="136"/>
      <c r="P558" s="149"/>
    </row>
    <row r="559" spans="1:16" x14ac:dyDescent="0.35">
      <c r="A559" s="149"/>
      <c r="B559" s="49" t="s">
        <v>32</v>
      </c>
      <c r="C559" s="119">
        <v>126</v>
      </c>
      <c r="D559" s="50" t="s">
        <v>479</v>
      </c>
      <c r="E559" s="50" t="s">
        <v>480</v>
      </c>
      <c r="F559" s="119" t="s">
        <v>359</v>
      </c>
      <c r="G559" s="119">
        <v>600</v>
      </c>
      <c r="H559" s="9">
        <f>SUM(I559:L559)</f>
        <v>460</v>
      </c>
      <c r="I559" s="9">
        <v>110.4</v>
      </c>
      <c r="J559" s="9">
        <v>119.6</v>
      </c>
      <c r="K559" s="9">
        <v>110.4</v>
      </c>
      <c r="L559" s="9">
        <v>119.6</v>
      </c>
      <c r="M559" s="9">
        <v>460</v>
      </c>
      <c r="N559" s="9">
        <v>460</v>
      </c>
      <c r="O559" s="136"/>
      <c r="P559" s="149"/>
    </row>
    <row r="560" spans="1:16" ht="40.5" x14ac:dyDescent="0.35">
      <c r="A560" s="149"/>
      <c r="B560" s="49" t="s">
        <v>18</v>
      </c>
      <c r="C560" s="119"/>
      <c r="D560" s="50"/>
      <c r="E560" s="50"/>
      <c r="F560" s="119"/>
      <c r="G560" s="119"/>
      <c r="H560" s="9"/>
      <c r="I560" s="9"/>
      <c r="J560" s="9"/>
      <c r="K560" s="9"/>
      <c r="L560" s="9"/>
      <c r="M560" s="9"/>
      <c r="N560" s="9"/>
      <c r="O560" s="136"/>
      <c r="P560" s="149"/>
    </row>
    <row r="561" spans="1:16" x14ac:dyDescent="0.35">
      <c r="A561" s="149"/>
      <c r="B561" s="49" t="s">
        <v>19</v>
      </c>
      <c r="C561" s="119"/>
      <c r="D561" s="50"/>
      <c r="E561" s="50"/>
      <c r="F561" s="119"/>
      <c r="G561" s="119"/>
      <c r="H561" s="9"/>
      <c r="I561" s="9"/>
      <c r="J561" s="9"/>
      <c r="K561" s="9"/>
      <c r="L561" s="9"/>
      <c r="M561" s="9"/>
      <c r="N561" s="9"/>
      <c r="O561" s="136"/>
      <c r="P561" s="149"/>
    </row>
    <row r="562" spans="1:16" ht="40.5" x14ac:dyDescent="0.35">
      <c r="A562" s="149"/>
      <c r="B562" s="49" t="s">
        <v>20</v>
      </c>
      <c r="C562" s="119"/>
      <c r="D562" s="50"/>
      <c r="E562" s="50"/>
      <c r="F562" s="119"/>
      <c r="G562" s="119"/>
      <c r="H562" s="9"/>
      <c r="I562" s="9"/>
      <c r="J562" s="9"/>
      <c r="K562" s="9"/>
      <c r="L562" s="9"/>
      <c r="M562" s="9"/>
      <c r="N562" s="9"/>
      <c r="O562" s="136"/>
      <c r="P562" s="149"/>
    </row>
    <row r="563" spans="1:16" ht="40.5" x14ac:dyDescent="0.35">
      <c r="A563" s="149" t="s">
        <v>254</v>
      </c>
      <c r="B563" s="49" t="s">
        <v>40</v>
      </c>
      <c r="C563" s="119"/>
      <c r="D563" s="50"/>
      <c r="E563" s="50"/>
      <c r="F563" s="119"/>
      <c r="G563" s="119"/>
      <c r="H563" s="10">
        <v>139</v>
      </c>
      <c r="I563" s="10"/>
      <c r="J563" s="10"/>
      <c r="K563" s="10">
        <v>139</v>
      </c>
      <c r="L563" s="10"/>
      <c r="M563" s="10">
        <v>139</v>
      </c>
      <c r="N563" s="10">
        <v>139</v>
      </c>
      <c r="O563" s="136" t="s">
        <v>41</v>
      </c>
      <c r="P563" s="149" t="s">
        <v>108</v>
      </c>
    </row>
    <row r="564" spans="1:16" ht="40.5" x14ac:dyDescent="0.35">
      <c r="A564" s="149"/>
      <c r="B564" s="49" t="s">
        <v>33</v>
      </c>
      <c r="C564" s="119"/>
      <c r="D564" s="50"/>
      <c r="E564" s="50"/>
      <c r="F564" s="119"/>
      <c r="G564" s="119"/>
      <c r="H564" s="10" t="s">
        <v>109</v>
      </c>
      <c r="I564" s="9" t="s">
        <v>27</v>
      </c>
      <c r="J564" s="9" t="s">
        <v>27</v>
      </c>
      <c r="K564" s="9" t="s">
        <v>27</v>
      </c>
      <c r="L564" s="9" t="s">
        <v>27</v>
      </c>
      <c r="M564" s="10" t="s">
        <v>109</v>
      </c>
      <c r="N564" s="10" t="s">
        <v>340</v>
      </c>
      <c r="O564" s="136"/>
      <c r="P564" s="149"/>
    </row>
    <row r="565" spans="1:16" ht="40.5" x14ac:dyDescent="0.35">
      <c r="A565" s="149"/>
      <c r="B565" s="49" t="s">
        <v>10</v>
      </c>
      <c r="C565" s="119"/>
      <c r="D565" s="50"/>
      <c r="E565" s="50"/>
      <c r="F565" s="119"/>
      <c r="G565" s="119"/>
      <c r="H565" s="9">
        <f>H566</f>
        <v>600</v>
      </c>
      <c r="I565" s="9">
        <f t="shared" ref="I565:L565" si="124">I566</f>
        <v>0</v>
      </c>
      <c r="J565" s="9">
        <f t="shared" si="124"/>
        <v>0</v>
      </c>
      <c r="K565" s="9">
        <f t="shared" si="124"/>
        <v>600</v>
      </c>
      <c r="L565" s="9">
        <f t="shared" si="124"/>
        <v>0</v>
      </c>
      <c r="M565" s="9">
        <f>M566</f>
        <v>600</v>
      </c>
      <c r="N565" s="9">
        <f>N566</f>
        <v>600</v>
      </c>
      <c r="O565" s="136"/>
      <c r="P565" s="149"/>
    </row>
    <row r="566" spans="1:16" x14ac:dyDescent="0.35">
      <c r="A566" s="149"/>
      <c r="B566" s="49" t="s">
        <v>32</v>
      </c>
      <c r="C566" s="119">
        <v>126</v>
      </c>
      <c r="D566" s="50" t="s">
        <v>479</v>
      </c>
      <c r="E566" s="50" t="s">
        <v>480</v>
      </c>
      <c r="F566" s="119" t="s">
        <v>359</v>
      </c>
      <c r="G566" s="119">
        <v>300</v>
      </c>
      <c r="H566" s="9">
        <f>SUM(I566:L566)</f>
        <v>600</v>
      </c>
      <c r="I566" s="9">
        <v>0</v>
      </c>
      <c r="J566" s="9">
        <v>0</v>
      </c>
      <c r="K566" s="9">
        <v>600</v>
      </c>
      <c r="L566" s="9">
        <v>0</v>
      </c>
      <c r="M566" s="9">
        <v>600</v>
      </c>
      <c r="N566" s="9">
        <v>600</v>
      </c>
      <c r="O566" s="136"/>
      <c r="P566" s="149"/>
    </row>
    <row r="567" spans="1:16" ht="40.5" x14ac:dyDescent="0.35">
      <c r="A567" s="149"/>
      <c r="B567" s="49" t="s">
        <v>18</v>
      </c>
      <c r="C567" s="119"/>
      <c r="D567" s="50"/>
      <c r="E567" s="50"/>
      <c r="F567" s="51"/>
      <c r="G567" s="119"/>
      <c r="H567" s="9"/>
      <c r="I567" s="9"/>
      <c r="J567" s="9"/>
      <c r="K567" s="9"/>
      <c r="L567" s="9"/>
      <c r="M567" s="9"/>
      <c r="N567" s="9"/>
      <c r="O567" s="136"/>
      <c r="P567" s="149"/>
    </row>
    <row r="568" spans="1:16" x14ac:dyDescent="0.35">
      <c r="A568" s="149"/>
      <c r="B568" s="49" t="s">
        <v>19</v>
      </c>
      <c r="C568" s="119"/>
      <c r="D568" s="50"/>
      <c r="E568" s="50"/>
      <c r="F568" s="51"/>
      <c r="G568" s="119"/>
      <c r="H568" s="9"/>
      <c r="I568" s="9"/>
      <c r="J568" s="9"/>
      <c r="K568" s="9"/>
      <c r="L568" s="9"/>
      <c r="M568" s="9"/>
      <c r="N568" s="9"/>
      <c r="O568" s="136"/>
      <c r="P568" s="149"/>
    </row>
    <row r="569" spans="1:16" ht="40.5" x14ac:dyDescent="0.35">
      <c r="A569" s="149"/>
      <c r="B569" s="49" t="s">
        <v>20</v>
      </c>
      <c r="C569" s="119"/>
      <c r="D569" s="50"/>
      <c r="E569" s="50"/>
      <c r="F569" s="51"/>
      <c r="G569" s="119"/>
      <c r="H569" s="9"/>
      <c r="I569" s="9"/>
      <c r="J569" s="9"/>
      <c r="K569" s="9"/>
      <c r="L569" s="9"/>
      <c r="M569" s="9"/>
      <c r="N569" s="9"/>
      <c r="O569" s="136"/>
      <c r="P569" s="149"/>
    </row>
    <row r="570" spans="1:16" x14ac:dyDescent="0.35">
      <c r="A570" s="132" t="s">
        <v>110</v>
      </c>
      <c r="B570" s="49" t="s">
        <v>309</v>
      </c>
      <c r="C570" s="119"/>
      <c r="D570" s="50"/>
      <c r="E570" s="50"/>
      <c r="F570" s="51"/>
      <c r="G570" s="119"/>
      <c r="H570" s="9">
        <f t="shared" ref="H570:N571" si="125">H571</f>
        <v>265812</v>
      </c>
      <c r="I570" s="9">
        <f t="shared" si="125"/>
        <v>48533.4</v>
      </c>
      <c r="J570" s="9">
        <f t="shared" si="125"/>
        <v>74938.799999999988</v>
      </c>
      <c r="K570" s="9">
        <f t="shared" si="125"/>
        <v>94761.16</v>
      </c>
      <c r="L570" s="9">
        <f t="shared" si="125"/>
        <v>47578.64</v>
      </c>
      <c r="M570" s="9">
        <f t="shared" si="125"/>
        <v>265812</v>
      </c>
      <c r="N570" s="9">
        <f t="shared" si="125"/>
        <v>265812</v>
      </c>
      <c r="O570" s="137"/>
      <c r="P570" s="137" t="s">
        <v>27</v>
      </c>
    </row>
    <row r="571" spans="1:16" ht="40.5" x14ac:dyDescent="0.35">
      <c r="A571" s="133"/>
      <c r="B571" s="49" t="s">
        <v>200</v>
      </c>
      <c r="C571" s="119"/>
      <c r="D571" s="50"/>
      <c r="E571" s="50"/>
      <c r="F571" s="119"/>
      <c r="G571" s="119"/>
      <c r="H571" s="9">
        <f t="shared" si="125"/>
        <v>265812</v>
      </c>
      <c r="I571" s="9">
        <f t="shared" si="125"/>
        <v>48533.4</v>
      </c>
      <c r="J571" s="9">
        <f t="shared" si="125"/>
        <v>74938.799999999988</v>
      </c>
      <c r="K571" s="9">
        <f t="shared" si="125"/>
        <v>94761.16</v>
      </c>
      <c r="L571" s="9">
        <f t="shared" si="125"/>
        <v>47578.64</v>
      </c>
      <c r="M571" s="9">
        <f t="shared" si="125"/>
        <v>265812</v>
      </c>
      <c r="N571" s="9">
        <f t="shared" si="125"/>
        <v>265812</v>
      </c>
      <c r="O571" s="138"/>
      <c r="P571" s="138"/>
    </row>
    <row r="572" spans="1:16" x14ac:dyDescent="0.35">
      <c r="A572" s="133"/>
      <c r="B572" s="49" t="s">
        <v>29</v>
      </c>
      <c r="C572" s="119">
        <v>126</v>
      </c>
      <c r="D572" s="50"/>
      <c r="E572" s="50"/>
      <c r="F572" s="119"/>
      <c r="G572" s="119"/>
      <c r="H572" s="9">
        <f>H545+H524</f>
        <v>265812</v>
      </c>
      <c r="I572" s="9">
        <f t="shared" ref="I572:L572" si="126">I545+I524</f>
        <v>48533.4</v>
      </c>
      <c r="J572" s="9">
        <f t="shared" si="126"/>
        <v>74938.799999999988</v>
      </c>
      <c r="K572" s="9">
        <f t="shared" si="126"/>
        <v>94761.16</v>
      </c>
      <c r="L572" s="9">
        <f t="shared" si="126"/>
        <v>47578.64</v>
      </c>
      <c r="M572" s="9">
        <f>M545+M524</f>
        <v>265812</v>
      </c>
      <c r="N572" s="9">
        <f>N545+N524</f>
        <v>265812</v>
      </c>
      <c r="O572" s="138"/>
      <c r="P572" s="138"/>
    </row>
    <row r="573" spans="1:16" ht="40.5" x14ac:dyDescent="0.35">
      <c r="A573" s="133"/>
      <c r="B573" s="49" t="s">
        <v>18</v>
      </c>
      <c r="C573" s="119"/>
      <c r="D573" s="50"/>
      <c r="E573" s="50"/>
      <c r="F573" s="65"/>
      <c r="G573" s="119"/>
      <c r="H573" s="9"/>
      <c r="I573" s="9"/>
      <c r="J573" s="9"/>
      <c r="K573" s="9"/>
      <c r="L573" s="9"/>
      <c r="M573" s="9"/>
      <c r="N573" s="9"/>
      <c r="O573" s="138"/>
      <c r="P573" s="138"/>
    </row>
    <row r="574" spans="1:16" x14ac:dyDescent="0.35">
      <c r="A574" s="133"/>
      <c r="B574" s="49" t="s">
        <v>19</v>
      </c>
      <c r="C574" s="119"/>
      <c r="D574" s="50"/>
      <c r="E574" s="50"/>
      <c r="F574" s="65"/>
      <c r="G574" s="119"/>
      <c r="H574" s="9"/>
      <c r="I574" s="9"/>
      <c r="J574" s="9"/>
      <c r="K574" s="9"/>
      <c r="L574" s="9"/>
      <c r="M574" s="9"/>
      <c r="N574" s="9"/>
      <c r="O574" s="138"/>
      <c r="P574" s="138"/>
    </row>
    <row r="575" spans="1:16" ht="40.5" x14ac:dyDescent="0.35">
      <c r="A575" s="134"/>
      <c r="B575" s="49" t="s">
        <v>14</v>
      </c>
      <c r="C575" s="119"/>
      <c r="D575" s="50"/>
      <c r="E575" s="50"/>
      <c r="F575" s="65"/>
      <c r="G575" s="119"/>
      <c r="H575" s="9"/>
      <c r="I575" s="9"/>
      <c r="J575" s="9"/>
      <c r="K575" s="9"/>
      <c r="L575" s="9"/>
      <c r="M575" s="9"/>
      <c r="N575" s="9"/>
      <c r="O575" s="139"/>
      <c r="P575" s="139"/>
    </row>
    <row r="576" spans="1:16" x14ac:dyDescent="0.35">
      <c r="A576" s="150" t="s">
        <v>111</v>
      </c>
      <c r="B576" s="150"/>
      <c r="C576" s="150"/>
      <c r="D576" s="150"/>
      <c r="E576" s="150"/>
      <c r="F576" s="150"/>
      <c r="G576" s="150"/>
      <c r="H576" s="150"/>
      <c r="I576" s="150"/>
      <c r="J576" s="150"/>
      <c r="K576" s="150"/>
      <c r="L576" s="150"/>
      <c r="M576" s="150"/>
      <c r="N576" s="150"/>
      <c r="O576" s="150"/>
      <c r="P576" s="150"/>
    </row>
    <row r="577" spans="1:16" x14ac:dyDescent="0.35">
      <c r="A577" s="149" t="s">
        <v>112</v>
      </c>
      <c r="B577" s="49" t="s">
        <v>8</v>
      </c>
      <c r="C577" s="119"/>
      <c r="D577" s="50"/>
      <c r="E577" s="50"/>
      <c r="F577" s="51"/>
      <c r="G577" s="119"/>
      <c r="H577" s="9"/>
      <c r="I577" s="9"/>
      <c r="J577" s="9"/>
      <c r="K577" s="9"/>
      <c r="L577" s="9"/>
      <c r="M577" s="9"/>
      <c r="N577" s="9"/>
      <c r="O577" s="136" t="s">
        <v>41</v>
      </c>
      <c r="P577" s="149" t="s">
        <v>499</v>
      </c>
    </row>
    <row r="578" spans="1:16" ht="40.5" x14ac:dyDescent="0.35">
      <c r="A578" s="149"/>
      <c r="B578" s="49" t="s">
        <v>33</v>
      </c>
      <c r="C578" s="119"/>
      <c r="D578" s="50"/>
      <c r="E578" s="50"/>
      <c r="F578" s="51"/>
      <c r="G578" s="119"/>
      <c r="H578" s="9"/>
      <c r="I578" s="9" t="s">
        <v>27</v>
      </c>
      <c r="J578" s="9" t="s">
        <v>27</v>
      </c>
      <c r="K578" s="9" t="s">
        <v>27</v>
      </c>
      <c r="L578" s="9" t="s">
        <v>27</v>
      </c>
      <c r="M578" s="9"/>
      <c r="N578" s="9"/>
      <c r="O578" s="136"/>
      <c r="P578" s="149"/>
    </row>
    <row r="579" spans="1:16" ht="40.5" x14ac:dyDescent="0.35">
      <c r="A579" s="149"/>
      <c r="B579" s="49" t="s">
        <v>10</v>
      </c>
      <c r="C579" s="119"/>
      <c r="D579" s="50"/>
      <c r="E579" s="50"/>
      <c r="F579" s="51"/>
      <c r="G579" s="119"/>
      <c r="H579" s="9">
        <f>H580+H581</f>
        <v>317480.7</v>
      </c>
      <c r="I579" s="9">
        <f t="shared" ref="I579:L579" si="127">I580+I581</f>
        <v>0</v>
      </c>
      <c r="J579" s="9">
        <f t="shared" si="127"/>
        <v>126450.04</v>
      </c>
      <c r="K579" s="9">
        <f t="shared" si="127"/>
        <v>54728.45</v>
      </c>
      <c r="L579" s="9">
        <f t="shared" si="127"/>
        <v>136302.21000000002</v>
      </c>
      <c r="M579" s="9">
        <f>M580+M581</f>
        <v>307343.8</v>
      </c>
      <c r="N579" s="9">
        <f>N580+N581</f>
        <v>307343.8</v>
      </c>
      <c r="O579" s="136"/>
      <c r="P579" s="149"/>
    </row>
    <row r="580" spans="1:16" x14ac:dyDescent="0.35">
      <c r="A580" s="149"/>
      <c r="B580" s="49" t="s">
        <v>32</v>
      </c>
      <c r="C580" s="119"/>
      <c r="D580" s="50"/>
      <c r="E580" s="50"/>
      <c r="F580" s="51"/>
      <c r="G580" s="119"/>
      <c r="H580" s="9">
        <f>H587+H595+H588</f>
        <v>263295.7</v>
      </c>
      <c r="I580" s="9">
        <f t="shared" ref="I580:L580" si="128">I587+I595+I588</f>
        <v>0</v>
      </c>
      <c r="J580" s="9">
        <f t="shared" si="128"/>
        <v>105690.9</v>
      </c>
      <c r="K580" s="9">
        <f t="shared" si="128"/>
        <v>46121.35</v>
      </c>
      <c r="L580" s="9">
        <f t="shared" si="128"/>
        <v>111483.45000000001</v>
      </c>
      <c r="M580" s="9">
        <f>M587+M595+M588</f>
        <v>256887.6</v>
      </c>
      <c r="N580" s="9">
        <f>N587+N595+N588</f>
        <v>256887.6</v>
      </c>
      <c r="O580" s="136"/>
      <c r="P580" s="149"/>
    </row>
    <row r="581" spans="1:16" ht="40.5" x14ac:dyDescent="0.35">
      <c r="A581" s="149"/>
      <c r="B581" s="49" t="s">
        <v>18</v>
      </c>
      <c r="C581" s="119"/>
      <c r="D581" s="50"/>
      <c r="E581" s="50"/>
      <c r="F581" s="74"/>
      <c r="G581" s="119"/>
      <c r="H581" s="9">
        <f>H589+H596</f>
        <v>54185</v>
      </c>
      <c r="I581" s="9">
        <f t="shared" ref="I581:L581" si="129">I589+I596</f>
        <v>0</v>
      </c>
      <c r="J581" s="9">
        <f t="shared" si="129"/>
        <v>20759.14</v>
      </c>
      <c r="K581" s="9">
        <f t="shared" si="129"/>
        <v>8607.1</v>
      </c>
      <c r="L581" s="9">
        <f t="shared" si="129"/>
        <v>24818.76</v>
      </c>
      <c r="M581" s="9">
        <f>M589+M596</f>
        <v>50456.2</v>
      </c>
      <c r="N581" s="9">
        <f>N589+N596</f>
        <v>50456.2</v>
      </c>
      <c r="O581" s="136"/>
      <c r="P581" s="149"/>
    </row>
    <row r="582" spans="1:16" x14ac:dyDescent="0.35">
      <c r="A582" s="149"/>
      <c r="B582" s="49" t="s">
        <v>19</v>
      </c>
      <c r="C582" s="119"/>
      <c r="D582" s="50"/>
      <c r="E582" s="50"/>
      <c r="F582" s="74"/>
      <c r="G582" s="119"/>
      <c r="H582" s="9"/>
      <c r="I582" s="9"/>
      <c r="J582" s="9"/>
      <c r="K582" s="9"/>
      <c r="L582" s="9"/>
      <c r="M582" s="9"/>
      <c r="N582" s="9"/>
      <c r="O582" s="136"/>
      <c r="P582" s="149"/>
    </row>
    <row r="583" spans="1:16" ht="40.5" x14ac:dyDescent="0.35">
      <c r="A583" s="149"/>
      <c r="B583" s="49" t="s">
        <v>20</v>
      </c>
      <c r="C583" s="119"/>
      <c r="D583" s="50"/>
      <c r="E583" s="50"/>
      <c r="F583" s="74"/>
      <c r="G583" s="119"/>
      <c r="H583" s="9"/>
      <c r="I583" s="9"/>
      <c r="J583" s="9"/>
      <c r="K583" s="9"/>
      <c r="L583" s="9"/>
      <c r="M583" s="9"/>
      <c r="N583" s="9"/>
      <c r="O583" s="136"/>
      <c r="P583" s="149"/>
    </row>
    <row r="584" spans="1:16" ht="40.5" x14ac:dyDescent="0.35">
      <c r="A584" s="149" t="s">
        <v>113</v>
      </c>
      <c r="B584" s="49" t="s">
        <v>40</v>
      </c>
      <c r="C584" s="119"/>
      <c r="D584" s="50"/>
      <c r="E584" s="50"/>
      <c r="F584" s="51"/>
      <c r="G584" s="119"/>
      <c r="H584" s="9">
        <v>2936</v>
      </c>
      <c r="I584" s="9"/>
      <c r="J584" s="9">
        <v>1413</v>
      </c>
      <c r="K584" s="9">
        <v>820</v>
      </c>
      <c r="L584" s="9">
        <v>703</v>
      </c>
      <c r="M584" s="9">
        <v>2936</v>
      </c>
      <c r="N584" s="9">
        <v>2936</v>
      </c>
      <c r="O584" s="136" t="s">
        <v>41</v>
      </c>
      <c r="P584" s="149"/>
    </row>
    <row r="585" spans="1:16" ht="40.5" x14ac:dyDescent="0.35">
      <c r="A585" s="149"/>
      <c r="B585" s="49" t="s">
        <v>33</v>
      </c>
      <c r="C585" s="119"/>
      <c r="D585" s="50"/>
      <c r="E585" s="50"/>
      <c r="F585" s="51"/>
      <c r="G585" s="119"/>
      <c r="H585" s="9">
        <f>H586/H584</f>
        <v>104.68113079019074</v>
      </c>
      <c r="I585" s="9" t="s">
        <v>27</v>
      </c>
      <c r="J585" s="9" t="s">
        <v>27</v>
      </c>
      <c r="K585" s="9" t="s">
        <v>27</v>
      </c>
      <c r="L585" s="9" t="s">
        <v>27</v>
      </c>
      <c r="M585" s="9">
        <f>M586/M584</f>
        <v>104.68113079019074</v>
      </c>
      <c r="N585" s="9">
        <f>N586/N584</f>
        <v>104.68113079019074</v>
      </c>
      <c r="O585" s="136"/>
      <c r="P585" s="149"/>
    </row>
    <row r="586" spans="1:16" ht="40.5" x14ac:dyDescent="0.35">
      <c r="A586" s="149"/>
      <c r="B586" s="49" t="s">
        <v>10</v>
      </c>
      <c r="C586" s="119"/>
      <c r="D586" s="50"/>
      <c r="E586" s="50"/>
      <c r="F586" s="51"/>
      <c r="G586" s="119"/>
      <c r="H586" s="9">
        <f>SUM(H587,H588,H589)</f>
        <v>307343.8</v>
      </c>
      <c r="I586" s="9">
        <f t="shared" ref="I586:L586" si="130">SUM(I587,I588,I589)</f>
        <v>0</v>
      </c>
      <c r="J586" s="9">
        <f t="shared" si="130"/>
        <v>126450.04</v>
      </c>
      <c r="K586" s="9">
        <f t="shared" si="130"/>
        <v>52428.45</v>
      </c>
      <c r="L586" s="9">
        <f t="shared" si="130"/>
        <v>128465.31</v>
      </c>
      <c r="M586" s="9">
        <f>SUM(M587,M588,M589)</f>
        <v>307343.8</v>
      </c>
      <c r="N586" s="9">
        <f>SUM(N587,N588,N589)</f>
        <v>307343.8</v>
      </c>
      <c r="O586" s="136"/>
      <c r="P586" s="149"/>
    </row>
    <row r="587" spans="1:16" x14ac:dyDescent="0.35">
      <c r="A587" s="149"/>
      <c r="B587" s="49" t="s">
        <v>32</v>
      </c>
      <c r="C587" s="119">
        <v>126</v>
      </c>
      <c r="D587" s="50" t="s">
        <v>477</v>
      </c>
      <c r="E587" s="50" t="s">
        <v>481</v>
      </c>
      <c r="F587" s="119" t="s">
        <v>360</v>
      </c>
      <c r="G587" s="119">
        <v>600</v>
      </c>
      <c r="H587" s="9">
        <f>SUM(I587:L587)</f>
        <v>256887.6</v>
      </c>
      <c r="I587" s="9">
        <v>0</v>
      </c>
      <c r="J587" s="9">
        <v>105690.9</v>
      </c>
      <c r="K587" s="9">
        <v>43821.35</v>
      </c>
      <c r="L587" s="9">
        <v>107375.35</v>
      </c>
      <c r="M587" s="9">
        <v>256887.6</v>
      </c>
      <c r="N587" s="9">
        <v>256887.6</v>
      </c>
      <c r="O587" s="136"/>
      <c r="P587" s="149"/>
    </row>
    <row r="588" spans="1:16" x14ac:dyDescent="0.35">
      <c r="A588" s="149"/>
      <c r="B588" s="49" t="s">
        <v>32</v>
      </c>
      <c r="C588" s="119">
        <v>126</v>
      </c>
      <c r="D588" s="50" t="s">
        <v>477</v>
      </c>
      <c r="E588" s="50" t="s">
        <v>481</v>
      </c>
      <c r="F588" s="119" t="s">
        <v>285</v>
      </c>
      <c r="G588" s="119">
        <v>600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136"/>
      <c r="P588" s="149"/>
    </row>
    <row r="589" spans="1:16" ht="40.5" x14ac:dyDescent="0.35">
      <c r="A589" s="149"/>
      <c r="B589" s="49" t="s">
        <v>18</v>
      </c>
      <c r="C589" s="75">
        <v>126</v>
      </c>
      <c r="D589" s="50" t="s">
        <v>477</v>
      </c>
      <c r="E589" s="50" t="s">
        <v>481</v>
      </c>
      <c r="F589" s="119" t="s">
        <v>360</v>
      </c>
      <c r="G589" s="76">
        <v>600</v>
      </c>
      <c r="H589" s="17">
        <f>SUM(I589:L589)</f>
        <v>50456.2</v>
      </c>
      <c r="I589" s="17">
        <v>0</v>
      </c>
      <c r="J589" s="17">
        <v>20759.14</v>
      </c>
      <c r="K589" s="17">
        <v>8607.1</v>
      </c>
      <c r="L589" s="17">
        <v>21089.96</v>
      </c>
      <c r="M589" s="17">
        <v>50456.2</v>
      </c>
      <c r="N589" s="17">
        <v>50456.2</v>
      </c>
      <c r="O589" s="136"/>
      <c r="P589" s="149"/>
    </row>
    <row r="590" spans="1:16" x14ac:dyDescent="0.35">
      <c r="A590" s="149"/>
      <c r="B590" s="49" t="s">
        <v>19</v>
      </c>
      <c r="C590" s="119"/>
      <c r="D590" s="50"/>
      <c r="E590" s="50"/>
      <c r="F590" s="51"/>
      <c r="G590" s="119"/>
      <c r="H590" s="9"/>
      <c r="I590" s="9"/>
      <c r="J590" s="9"/>
      <c r="K590" s="9"/>
      <c r="L590" s="9"/>
      <c r="M590" s="9"/>
      <c r="N590" s="9"/>
      <c r="O590" s="136"/>
      <c r="P590" s="149"/>
    </row>
    <row r="591" spans="1:16" ht="40.5" x14ac:dyDescent="0.35">
      <c r="A591" s="149"/>
      <c r="B591" s="49" t="s">
        <v>20</v>
      </c>
      <c r="C591" s="119"/>
      <c r="D591" s="50"/>
      <c r="E591" s="50"/>
      <c r="F591" s="51"/>
      <c r="G591" s="119"/>
      <c r="H591" s="9"/>
      <c r="I591" s="9"/>
      <c r="J591" s="9"/>
      <c r="K591" s="9"/>
      <c r="L591" s="9"/>
      <c r="M591" s="9"/>
      <c r="N591" s="9"/>
      <c r="O591" s="136"/>
      <c r="P591" s="149"/>
    </row>
    <row r="592" spans="1:16" ht="40.5" x14ac:dyDescent="0.35">
      <c r="A592" s="149" t="s">
        <v>280</v>
      </c>
      <c r="B592" s="49" t="s">
        <v>47</v>
      </c>
      <c r="C592" s="119"/>
      <c r="D592" s="50"/>
      <c r="E592" s="50"/>
      <c r="F592" s="51"/>
      <c r="G592" s="119"/>
      <c r="H592" s="9" t="s">
        <v>48</v>
      </c>
      <c r="I592" s="17" t="s">
        <v>48</v>
      </c>
      <c r="J592" s="17" t="s">
        <v>48</v>
      </c>
      <c r="K592" s="17" t="s">
        <v>48</v>
      </c>
      <c r="L592" s="17" t="s">
        <v>48</v>
      </c>
      <c r="M592" s="9" t="s">
        <v>48</v>
      </c>
      <c r="N592" s="9" t="s">
        <v>48</v>
      </c>
      <c r="O592" s="136" t="s">
        <v>41</v>
      </c>
      <c r="P592" s="149" t="s">
        <v>655</v>
      </c>
    </row>
    <row r="593" spans="1:16" ht="40.5" x14ac:dyDescent="0.35">
      <c r="A593" s="149"/>
      <c r="B593" s="49" t="s">
        <v>33</v>
      </c>
      <c r="C593" s="119"/>
      <c r="D593" s="50"/>
      <c r="E593" s="50"/>
      <c r="F593" s="51"/>
      <c r="G593" s="119"/>
      <c r="H593" s="9"/>
      <c r="I593" s="9" t="s">
        <v>27</v>
      </c>
      <c r="J593" s="9" t="s">
        <v>27</v>
      </c>
      <c r="K593" s="9" t="s">
        <v>27</v>
      </c>
      <c r="L593" s="9" t="s">
        <v>27</v>
      </c>
      <c r="M593" s="9"/>
      <c r="N593" s="9"/>
      <c r="O593" s="136"/>
      <c r="P593" s="149"/>
    </row>
    <row r="594" spans="1:16" ht="40.5" x14ac:dyDescent="0.35">
      <c r="A594" s="149"/>
      <c r="B594" s="49" t="s">
        <v>10</v>
      </c>
      <c r="C594" s="119"/>
      <c r="D594" s="50"/>
      <c r="E594" s="50"/>
      <c r="F594" s="119"/>
      <c r="G594" s="119"/>
      <c r="H594" s="9">
        <f>H595+H596</f>
        <v>10136.900000000001</v>
      </c>
      <c r="I594" s="9">
        <f t="shared" ref="I594:L594" si="131">I595+I596</f>
        <v>0</v>
      </c>
      <c r="J594" s="9">
        <f t="shared" si="131"/>
        <v>0</v>
      </c>
      <c r="K594" s="9">
        <f t="shared" si="131"/>
        <v>2300</v>
      </c>
      <c r="L594" s="9">
        <f t="shared" si="131"/>
        <v>7836.9000000000005</v>
      </c>
      <c r="M594" s="9">
        <f>M595</f>
        <v>0</v>
      </c>
      <c r="N594" s="9">
        <f>N595</f>
        <v>0</v>
      </c>
      <c r="O594" s="136"/>
      <c r="P594" s="149"/>
    </row>
    <row r="595" spans="1:16" x14ac:dyDescent="0.35">
      <c r="A595" s="149"/>
      <c r="B595" s="49" t="s">
        <v>32</v>
      </c>
      <c r="C595" s="119">
        <v>126</v>
      </c>
      <c r="D595" s="50" t="s">
        <v>477</v>
      </c>
      <c r="E595" s="50" t="s">
        <v>477</v>
      </c>
      <c r="F595" s="119" t="s">
        <v>413</v>
      </c>
      <c r="G595" s="119">
        <v>600</v>
      </c>
      <c r="H595" s="9">
        <f>SUM(I595:L595)</f>
        <v>6408.1</v>
      </c>
      <c r="I595" s="9">
        <v>0</v>
      </c>
      <c r="J595" s="9">
        <v>0</v>
      </c>
      <c r="K595" s="9">
        <v>2300</v>
      </c>
      <c r="L595" s="9">
        <v>4108.1000000000004</v>
      </c>
      <c r="M595" s="9">
        <v>0</v>
      </c>
      <c r="N595" s="9">
        <v>0</v>
      </c>
      <c r="O595" s="136"/>
      <c r="P595" s="149"/>
    </row>
    <row r="596" spans="1:16" ht="40.5" x14ac:dyDescent="0.35">
      <c r="A596" s="149"/>
      <c r="B596" s="49" t="s">
        <v>243</v>
      </c>
      <c r="C596" s="75" t="s">
        <v>610</v>
      </c>
      <c r="D596" s="75" t="s">
        <v>477</v>
      </c>
      <c r="E596" s="75" t="s">
        <v>477</v>
      </c>
      <c r="F596" s="119" t="s">
        <v>611</v>
      </c>
      <c r="G596" s="76">
        <v>600</v>
      </c>
      <c r="H596" s="9">
        <f>SUM(I596:L596)</f>
        <v>3728.8</v>
      </c>
      <c r="I596" s="17">
        <v>0</v>
      </c>
      <c r="J596" s="17">
        <v>0</v>
      </c>
      <c r="K596" s="17">
        <v>0</v>
      </c>
      <c r="L596" s="17">
        <v>3728.8</v>
      </c>
      <c r="M596" s="17">
        <v>0</v>
      </c>
      <c r="N596" s="17">
        <v>0</v>
      </c>
      <c r="O596" s="136"/>
      <c r="P596" s="149"/>
    </row>
    <row r="597" spans="1:16" x14ac:dyDescent="0.35">
      <c r="A597" s="149"/>
      <c r="B597" s="49" t="s">
        <v>19</v>
      </c>
      <c r="C597" s="119"/>
      <c r="D597" s="50"/>
      <c r="E597" s="50"/>
      <c r="F597" s="51"/>
      <c r="G597" s="119"/>
      <c r="H597" s="9"/>
      <c r="I597" s="9"/>
      <c r="J597" s="9"/>
      <c r="K597" s="9"/>
      <c r="L597" s="9"/>
      <c r="M597" s="9"/>
      <c r="N597" s="9"/>
      <c r="O597" s="136"/>
      <c r="P597" s="149"/>
    </row>
    <row r="598" spans="1:16" ht="40.5" x14ac:dyDescent="0.35">
      <c r="A598" s="149"/>
      <c r="B598" s="49" t="s">
        <v>20</v>
      </c>
      <c r="C598" s="119"/>
      <c r="D598" s="50"/>
      <c r="E598" s="50"/>
      <c r="F598" s="51"/>
      <c r="G598" s="119"/>
      <c r="H598" s="9"/>
      <c r="I598" s="9"/>
      <c r="J598" s="9"/>
      <c r="K598" s="9"/>
      <c r="L598" s="9"/>
      <c r="M598" s="9"/>
      <c r="N598" s="9"/>
      <c r="O598" s="136"/>
      <c r="P598" s="149"/>
    </row>
    <row r="599" spans="1:16" x14ac:dyDescent="0.35">
      <c r="A599" s="132" t="s">
        <v>114</v>
      </c>
      <c r="B599" s="49" t="s">
        <v>309</v>
      </c>
      <c r="C599" s="119"/>
      <c r="D599" s="50"/>
      <c r="E599" s="50"/>
      <c r="F599" s="51"/>
      <c r="G599" s="119"/>
      <c r="H599" s="9">
        <f>H600+H602</f>
        <v>317480.7</v>
      </c>
      <c r="I599" s="9">
        <f t="shared" ref="I599:L599" si="132">I600+I602</f>
        <v>0</v>
      </c>
      <c r="J599" s="9">
        <f t="shared" si="132"/>
        <v>126450.04</v>
      </c>
      <c r="K599" s="9">
        <f t="shared" si="132"/>
        <v>54728.45</v>
      </c>
      <c r="L599" s="9">
        <f t="shared" si="132"/>
        <v>136302.21000000002</v>
      </c>
      <c r="M599" s="9">
        <f>M600+M602</f>
        <v>307343.8</v>
      </c>
      <c r="N599" s="9">
        <f>N600+N602</f>
        <v>307343.8</v>
      </c>
      <c r="O599" s="137"/>
      <c r="P599" s="137" t="s">
        <v>27</v>
      </c>
    </row>
    <row r="600" spans="1:16" ht="40.5" x14ac:dyDescent="0.35">
      <c r="A600" s="133"/>
      <c r="B600" s="49" t="s">
        <v>200</v>
      </c>
      <c r="C600" s="119"/>
      <c r="D600" s="50"/>
      <c r="E600" s="50"/>
      <c r="F600" s="50"/>
      <c r="G600" s="119"/>
      <c r="H600" s="9">
        <f>H601</f>
        <v>263295.7</v>
      </c>
      <c r="I600" s="9">
        <f t="shared" ref="I600:L600" si="133">I601</f>
        <v>0</v>
      </c>
      <c r="J600" s="9">
        <f t="shared" si="133"/>
        <v>105690.9</v>
      </c>
      <c r="K600" s="9">
        <f t="shared" si="133"/>
        <v>46121.35</v>
      </c>
      <c r="L600" s="9">
        <f t="shared" si="133"/>
        <v>111483.45000000001</v>
      </c>
      <c r="M600" s="9">
        <f>M601</f>
        <v>256887.6</v>
      </c>
      <c r="N600" s="9">
        <f>N601</f>
        <v>256887.6</v>
      </c>
      <c r="O600" s="138"/>
      <c r="P600" s="138"/>
    </row>
    <row r="601" spans="1:16" x14ac:dyDescent="0.35">
      <c r="A601" s="133"/>
      <c r="B601" s="49" t="s">
        <v>29</v>
      </c>
      <c r="C601" s="119">
        <v>126</v>
      </c>
      <c r="D601" s="50"/>
      <c r="E601" s="50"/>
      <c r="F601" s="50"/>
      <c r="G601" s="119"/>
      <c r="H601" s="9">
        <f>H580</f>
        <v>263295.7</v>
      </c>
      <c r="I601" s="9">
        <f t="shared" ref="I601:L601" si="134">I580</f>
        <v>0</v>
      </c>
      <c r="J601" s="9">
        <f t="shared" si="134"/>
        <v>105690.9</v>
      </c>
      <c r="K601" s="9">
        <f t="shared" si="134"/>
        <v>46121.35</v>
      </c>
      <c r="L601" s="9">
        <f t="shared" si="134"/>
        <v>111483.45000000001</v>
      </c>
      <c r="M601" s="9">
        <f>M580</f>
        <v>256887.6</v>
      </c>
      <c r="N601" s="9">
        <f>N580</f>
        <v>256887.6</v>
      </c>
      <c r="O601" s="138"/>
      <c r="P601" s="138"/>
    </row>
    <row r="602" spans="1:16" ht="60.75" x14ac:dyDescent="0.35">
      <c r="A602" s="133"/>
      <c r="B602" s="49" t="s">
        <v>304</v>
      </c>
      <c r="C602" s="119"/>
      <c r="D602" s="50"/>
      <c r="E602" s="50"/>
      <c r="F602" s="77"/>
      <c r="G602" s="119"/>
      <c r="H602" s="9">
        <f>H603</f>
        <v>54185</v>
      </c>
      <c r="I602" s="9">
        <f t="shared" ref="I602:L602" si="135">I603</f>
        <v>0</v>
      </c>
      <c r="J602" s="9">
        <f t="shared" si="135"/>
        <v>20759.14</v>
      </c>
      <c r="K602" s="9">
        <f t="shared" si="135"/>
        <v>8607.1</v>
      </c>
      <c r="L602" s="9">
        <f t="shared" si="135"/>
        <v>24818.76</v>
      </c>
      <c r="M602" s="9">
        <f>M603</f>
        <v>50456.2</v>
      </c>
      <c r="N602" s="9">
        <f>N603</f>
        <v>50456.2</v>
      </c>
      <c r="O602" s="138"/>
      <c r="P602" s="138"/>
    </row>
    <row r="603" spans="1:16" x14ac:dyDescent="0.35">
      <c r="A603" s="133"/>
      <c r="B603" s="49" t="s">
        <v>29</v>
      </c>
      <c r="C603" s="119">
        <v>126</v>
      </c>
      <c r="D603" s="50"/>
      <c r="E603" s="50"/>
      <c r="F603" s="77"/>
      <c r="G603" s="119"/>
      <c r="H603" s="9">
        <f>H581</f>
        <v>54185</v>
      </c>
      <c r="I603" s="9">
        <f t="shared" ref="I603:L603" si="136">I581</f>
        <v>0</v>
      </c>
      <c r="J603" s="9">
        <f t="shared" si="136"/>
        <v>20759.14</v>
      </c>
      <c r="K603" s="9">
        <f t="shared" si="136"/>
        <v>8607.1</v>
      </c>
      <c r="L603" s="9">
        <f t="shared" si="136"/>
        <v>24818.76</v>
      </c>
      <c r="M603" s="9">
        <f>M581</f>
        <v>50456.2</v>
      </c>
      <c r="N603" s="9">
        <f>N581</f>
        <v>50456.2</v>
      </c>
      <c r="O603" s="138"/>
      <c r="P603" s="138"/>
    </row>
    <row r="604" spans="1:16" x14ac:dyDescent="0.35">
      <c r="A604" s="133"/>
      <c r="B604" s="49" t="s">
        <v>19</v>
      </c>
      <c r="C604" s="119"/>
      <c r="D604" s="50"/>
      <c r="E604" s="50"/>
      <c r="F604" s="77"/>
      <c r="G604" s="119"/>
      <c r="H604" s="9"/>
      <c r="I604" s="9"/>
      <c r="J604" s="9"/>
      <c r="K604" s="9"/>
      <c r="L604" s="9"/>
      <c r="M604" s="9"/>
      <c r="N604" s="9"/>
      <c r="O604" s="138"/>
      <c r="P604" s="138"/>
    </row>
    <row r="605" spans="1:16" ht="40.5" x14ac:dyDescent="0.35">
      <c r="A605" s="134"/>
      <c r="B605" s="49" t="s">
        <v>14</v>
      </c>
      <c r="C605" s="119"/>
      <c r="D605" s="50"/>
      <c r="E605" s="50"/>
      <c r="F605" s="77"/>
      <c r="G605" s="119"/>
      <c r="H605" s="9"/>
      <c r="I605" s="9"/>
      <c r="J605" s="9"/>
      <c r="K605" s="9"/>
      <c r="L605" s="9"/>
      <c r="M605" s="9"/>
      <c r="N605" s="9"/>
      <c r="O605" s="139"/>
      <c r="P605" s="139"/>
    </row>
    <row r="606" spans="1:16" x14ac:dyDescent="0.35">
      <c r="A606" s="150" t="s">
        <v>115</v>
      </c>
      <c r="B606" s="150"/>
      <c r="C606" s="150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</row>
    <row r="607" spans="1:16" x14ac:dyDescent="0.35">
      <c r="A607" s="149" t="s">
        <v>116</v>
      </c>
      <c r="B607" s="49" t="s">
        <v>8</v>
      </c>
      <c r="C607" s="119"/>
      <c r="D607" s="50"/>
      <c r="E607" s="50"/>
      <c r="F607" s="51"/>
      <c r="G607" s="119"/>
      <c r="H607" s="9"/>
      <c r="I607" s="9"/>
      <c r="J607" s="9"/>
      <c r="K607" s="9"/>
      <c r="L607" s="9"/>
      <c r="M607" s="9"/>
      <c r="N607" s="9"/>
      <c r="O607" s="136" t="s">
        <v>41</v>
      </c>
      <c r="P607" s="158" t="s">
        <v>220</v>
      </c>
    </row>
    <row r="608" spans="1:16" ht="40.5" x14ac:dyDescent="0.35">
      <c r="A608" s="149"/>
      <c r="B608" s="49" t="s">
        <v>33</v>
      </c>
      <c r="C608" s="119"/>
      <c r="D608" s="50"/>
      <c r="E608" s="50"/>
      <c r="F608" s="51"/>
      <c r="G608" s="119"/>
      <c r="H608" s="9"/>
      <c r="I608" s="9" t="s">
        <v>27</v>
      </c>
      <c r="J608" s="9" t="s">
        <v>27</v>
      </c>
      <c r="K608" s="9" t="s">
        <v>27</v>
      </c>
      <c r="L608" s="9" t="s">
        <v>27</v>
      </c>
      <c r="M608" s="9"/>
      <c r="N608" s="9"/>
      <c r="O608" s="136"/>
      <c r="P608" s="158"/>
    </row>
    <row r="609" spans="1:16" ht="40.5" x14ac:dyDescent="0.35">
      <c r="A609" s="149"/>
      <c r="B609" s="49" t="s">
        <v>10</v>
      </c>
      <c r="C609" s="119"/>
      <c r="D609" s="50"/>
      <c r="E609" s="50"/>
      <c r="F609" s="51"/>
      <c r="G609" s="119"/>
      <c r="H609" s="17">
        <f>H610</f>
        <v>72498.61</v>
      </c>
      <c r="I609" s="17">
        <f>I610</f>
        <v>8119.97</v>
      </c>
      <c r="J609" s="17">
        <f t="shared" ref="J609:L609" si="137">J610</f>
        <v>13389.94</v>
      </c>
      <c r="K609" s="17">
        <f t="shared" si="137"/>
        <v>21993.5</v>
      </c>
      <c r="L609" s="17">
        <f t="shared" si="137"/>
        <v>28995.200000000001</v>
      </c>
      <c r="M609" s="17">
        <f>M610</f>
        <v>72498.600000000006</v>
      </c>
      <c r="N609" s="17">
        <f>N610</f>
        <v>72498.600000000006</v>
      </c>
      <c r="O609" s="136"/>
      <c r="P609" s="158"/>
    </row>
    <row r="610" spans="1:16" x14ac:dyDescent="0.35">
      <c r="A610" s="149"/>
      <c r="B610" s="49" t="s">
        <v>32</v>
      </c>
      <c r="C610" s="119"/>
      <c r="D610" s="50"/>
      <c r="E610" s="50"/>
      <c r="F610" s="51"/>
      <c r="G610" s="119"/>
      <c r="H610" s="17">
        <f>H624+H617</f>
        <v>72498.61</v>
      </c>
      <c r="I610" s="17">
        <f>I616+I623</f>
        <v>8119.97</v>
      </c>
      <c r="J610" s="17">
        <f t="shared" ref="J610:L610" si="138">J616+J623</f>
        <v>13389.94</v>
      </c>
      <c r="K610" s="17">
        <f t="shared" si="138"/>
        <v>21993.5</v>
      </c>
      <c r="L610" s="17">
        <f t="shared" si="138"/>
        <v>28995.200000000001</v>
      </c>
      <c r="M610" s="17">
        <f>M624+M617</f>
        <v>72498.600000000006</v>
      </c>
      <c r="N610" s="17">
        <f>N624+N617</f>
        <v>72498.600000000006</v>
      </c>
      <c r="O610" s="136"/>
      <c r="P610" s="158"/>
    </row>
    <row r="611" spans="1:16" ht="40.5" x14ac:dyDescent="0.35">
      <c r="A611" s="149"/>
      <c r="B611" s="49" t="s">
        <v>18</v>
      </c>
      <c r="C611" s="119"/>
      <c r="D611" s="50"/>
      <c r="E611" s="50"/>
      <c r="F611" s="51"/>
      <c r="G611" s="119"/>
      <c r="H611" s="9"/>
      <c r="I611" s="9"/>
      <c r="J611" s="9"/>
      <c r="K611" s="9"/>
      <c r="L611" s="9"/>
      <c r="M611" s="9"/>
      <c r="N611" s="9"/>
      <c r="O611" s="136"/>
      <c r="P611" s="158"/>
    </row>
    <row r="612" spans="1:16" x14ac:dyDescent="0.35">
      <c r="A612" s="149"/>
      <c r="B612" s="49" t="s">
        <v>19</v>
      </c>
      <c r="C612" s="119"/>
      <c r="D612" s="50"/>
      <c r="E612" s="50"/>
      <c r="F612" s="51"/>
      <c r="G612" s="119"/>
      <c r="H612" s="9"/>
      <c r="I612" s="9"/>
      <c r="J612" s="9"/>
      <c r="K612" s="9"/>
      <c r="L612" s="9"/>
      <c r="M612" s="9"/>
      <c r="N612" s="9"/>
      <c r="O612" s="136"/>
      <c r="P612" s="158"/>
    </row>
    <row r="613" spans="1:16" ht="40.5" x14ac:dyDescent="0.35">
      <c r="A613" s="149"/>
      <c r="B613" s="49" t="s">
        <v>20</v>
      </c>
      <c r="C613" s="119"/>
      <c r="D613" s="50"/>
      <c r="E613" s="50"/>
      <c r="F613" s="51"/>
      <c r="G613" s="119"/>
      <c r="H613" s="9"/>
      <c r="I613" s="9"/>
      <c r="J613" s="9"/>
      <c r="K613" s="9"/>
      <c r="L613" s="9"/>
      <c r="M613" s="9"/>
      <c r="N613" s="9"/>
      <c r="O613" s="136"/>
      <c r="P613" s="158"/>
    </row>
    <row r="614" spans="1:16" ht="40.5" x14ac:dyDescent="0.35">
      <c r="A614" s="149" t="s">
        <v>117</v>
      </c>
      <c r="B614" s="49" t="s">
        <v>286</v>
      </c>
      <c r="C614" s="119"/>
      <c r="D614" s="50"/>
      <c r="E614" s="50"/>
      <c r="F614" s="51"/>
      <c r="G614" s="119"/>
      <c r="H614" s="17" t="s">
        <v>48</v>
      </c>
      <c r="I614" s="17"/>
      <c r="J614" s="17" t="s">
        <v>48</v>
      </c>
      <c r="K614" s="17" t="s">
        <v>48</v>
      </c>
      <c r="L614" s="17" t="s">
        <v>48</v>
      </c>
      <c r="M614" s="17" t="s">
        <v>48</v>
      </c>
      <c r="N614" s="17" t="s">
        <v>48</v>
      </c>
      <c r="O614" s="136" t="s">
        <v>41</v>
      </c>
      <c r="P614" s="149" t="s">
        <v>118</v>
      </c>
    </row>
    <row r="615" spans="1:16" ht="40.5" x14ac:dyDescent="0.35">
      <c r="A615" s="149"/>
      <c r="B615" s="49" t="s">
        <v>33</v>
      </c>
      <c r="C615" s="119"/>
      <c r="D615" s="50"/>
      <c r="E615" s="50"/>
      <c r="F615" s="51"/>
      <c r="G615" s="119"/>
      <c r="H615" s="17"/>
      <c r="I615" s="9" t="s">
        <v>27</v>
      </c>
      <c r="J615" s="9" t="s">
        <v>27</v>
      </c>
      <c r="K615" s="9" t="s">
        <v>27</v>
      </c>
      <c r="L615" s="9" t="s">
        <v>27</v>
      </c>
      <c r="M615" s="17"/>
      <c r="N615" s="17"/>
      <c r="O615" s="136"/>
      <c r="P615" s="149"/>
    </row>
    <row r="616" spans="1:16" ht="40.5" x14ac:dyDescent="0.35">
      <c r="A616" s="149"/>
      <c r="B616" s="49" t="s">
        <v>10</v>
      </c>
      <c r="C616" s="119"/>
      <c r="D616" s="50"/>
      <c r="E616" s="50"/>
      <c r="F616" s="51"/>
      <c r="G616" s="119"/>
      <c r="H616" s="17">
        <f>H617</f>
        <v>32999.97</v>
      </c>
      <c r="I616" s="17">
        <f>I617</f>
        <v>0</v>
      </c>
      <c r="J616" s="17">
        <f t="shared" ref="J616:L616" si="139">J617</f>
        <v>4155.57</v>
      </c>
      <c r="K616" s="17">
        <f t="shared" si="139"/>
        <v>10844.4</v>
      </c>
      <c r="L616" s="17">
        <f t="shared" si="139"/>
        <v>18000</v>
      </c>
      <c r="M616" s="17">
        <f>M617</f>
        <v>33000</v>
      </c>
      <c r="N616" s="17">
        <f>N617</f>
        <v>33000</v>
      </c>
      <c r="O616" s="136"/>
      <c r="P616" s="149"/>
    </row>
    <row r="617" spans="1:16" x14ac:dyDescent="0.35">
      <c r="A617" s="149"/>
      <c r="B617" s="49" t="s">
        <v>32</v>
      </c>
      <c r="C617" s="119">
        <v>126</v>
      </c>
      <c r="D617" s="50" t="s">
        <v>477</v>
      </c>
      <c r="E617" s="50" t="s">
        <v>477</v>
      </c>
      <c r="F617" s="119" t="s">
        <v>361</v>
      </c>
      <c r="G617" s="119">
        <v>200</v>
      </c>
      <c r="H617" s="17">
        <f>SUM(I617:L617)</f>
        <v>32999.97</v>
      </c>
      <c r="I617" s="17">
        <v>0</v>
      </c>
      <c r="J617" s="17">
        <v>4155.57</v>
      </c>
      <c r="K617" s="17">
        <v>10844.4</v>
      </c>
      <c r="L617" s="17">
        <v>18000</v>
      </c>
      <c r="M617" s="17">
        <v>33000</v>
      </c>
      <c r="N617" s="17">
        <v>33000</v>
      </c>
      <c r="O617" s="136"/>
      <c r="P617" s="149"/>
    </row>
    <row r="618" spans="1:16" ht="40.5" x14ac:dyDescent="0.35">
      <c r="A618" s="149"/>
      <c r="B618" s="49" t="s">
        <v>18</v>
      </c>
      <c r="C618" s="119"/>
      <c r="D618" s="50"/>
      <c r="E618" s="50"/>
      <c r="F618" s="78"/>
      <c r="G618" s="79"/>
      <c r="H618" s="9"/>
      <c r="I618" s="9"/>
      <c r="J618" s="9"/>
      <c r="K618" s="9"/>
      <c r="L618" s="9"/>
      <c r="M618" s="9"/>
      <c r="N618" s="9"/>
      <c r="O618" s="136"/>
      <c r="P618" s="149"/>
    </row>
    <row r="619" spans="1:16" x14ac:dyDescent="0.35">
      <c r="A619" s="149"/>
      <c r="B619" s="49" t="s">
        <v>19</v>
      </c>
      <c r="C619" s="119"/>
      <c r="D619" s="50"/>
      <c r="E619" s="50"/>
      <c r="F619" s="51"/>
      <c r="G619" s="119"/>
      <c r="H619" s="9"/>
      <c r="I619" s="9"/>
      <c r="J619" s="9"/>
      <c r="K619" s="9"/>
      <c r="L619" s="9"/>
      <c r="M619" s="9"/>
      <c r="N619" s="9"/>
      <c r="O619" s="136"/>
      <c r="P619" s="149"/>
    </row>
    <row r="620" spans="1:16" ht="40.5" x14ac:dyDescent="0.35">
      <c r="A620" s="149"/>
      <c r="B620" s="49" t="s">
        <v>20</v>
      </c>
      <c r="C620" s="119"/>
      <c r="D620" s="50"/>
      <c r="E620" s="50"/>
      <c r="F620" s="51"/>
      <c r="G620" s="119"/>
      <c r="H620" s="9"/>
      <c r="I620" s="9"/>
      <c r="J620" s="9"/>
      <c r="K620" s="9"/>
      <c r="L620" s="9"/>
      <c r="M620" s="9"/>
      <c r="N620" s="9"/>
      <c r="O620" s="136"/>
      <c r="P620" s="149"/>
    </row>
    <row r="621" spans="1:16" ht="40.5" x14ac:dyDescent="0.35">
      <c r="A621" s="149" t="s">
        <v>264</v>
      </c>
      <c r="B621" s="49" t="s">
        <v>70</v>
      </c>
      <c r="C621" s="119"/>
      <c r="D621" s="50"/>
      <c r="E621" s="50"/>
      <c r="F621" s="51"/>
      <c r="G621" s="119"/>
      <c r="H621" s="17" t="s">
        <v>48</v>
      </c>
      <c r="I621" s="17" t="s">
        <v>48</v>
      </c>
      <c r="J621" s="17" t="s">
        <v>48</v>
      </c>
      <c r="K621" s="17" t="s">
        <v>48</v>
      </c>
      <c r="L621" s="17" t="s">
        <v>48</v>
      </c>
      <c r="M621" s="17" t="s">
        <v>48</v>
      </c>
      <c r="N621" s="17" t="s">
        <v>48</v>
      </c>
      <c r="O621" s="136" t="s">
        <v>41</v>
      </c>
      <c r="P621" s="158" t="s">
        <v>119</v>
      </c>
    </row>
    <row r="622" spans="1:16" ht="40.5" x14ac:dyDescent="0.35">
      <c r="A622" s="149"/>
      <c r="B622" s="49" t="s">
        <v>37</v>
      </c>
      <c r="C622" s="119"/>
      <c r="D622" s="50"/>
      <c r="E622" s="50"/>
      <c r="F622" s="51"/>
      <c r="G622" s="119"/>
      <c r="H622" s="17"/>
      <c r="I622" s="9" t="s">
        <v>27</v>
      </c>
      <c r="J622" s="9" t="s">
        <v>27</v>
      </c>
      <c r="K622" s="9" t="s">
        <v>27</v>
      </c>
      <c r="L622" s="9" t="s">
        <v>27</v>
      </c>
      <c r="M622" s="17"/>
      <c r="N622" s="17"/>
      <c r="O622" s="136"/>
      <c r="P622" s="158"/>
    </row>
    <row r="623" spans="1:16" ht="40.5" x14ac:dyDescent="0.35">
      <c r="A623" s="149"/>
      <c r="B623" s="49" t="s">
        <v>10</v>
      </c>
      <c r="C623" s="119"/>
      <c r="D623" s="50"/>
      <c r="E623" s="50"/>
      <c r="F623" s="51"/>
      <c r="G623" s="119"/>
      <c r="H623" s="9">
        <f>H624</f>
        <v>39498.639999999999</v>
      </c>
      <c r="I623" s="9">
        <f>I624</f>
        <v>8119.97</v>
      </c>
      <c r="J623" s="9">
        <f t="shared" ref="J623:L623" si="140">J624</f>
        <v>9234.3700000000008</v>
      </c>
      <c r="K623" s="9">
        <f t="shared" si="140"/>
        <v>11149.1</v>
      </c>
      <c r="L623" s="9">
        <f t="shared" si="140"/>
        <v>10995.2</v>
      </c>
      <c r="M623" s="9">
        <f>M624</f>
        <v>39498.6</v>
      </c>
      <c r="N623" s="9">
        <f>N624</f>
        <v>39498.6</v>
      </c>
      <c r="O623" s="136"/>
      <c r="P623" s="158"/>
    </row>
    <row r="624" spans="1:16" x14ac:dyDescent="0.35">
      <c r="A624" s="149"/>
      <c r="B624" s="49" t="s">
        <v>32</v>
      </c>
      <c r="C624" s="119">
        <v>126</v>
      </c>
      <c r="D624" s="50" t="s">
        <v>477</v>
      </c>
      <c r="E624" s="50" t="s">
        <v>482</v>
      </c>
      <c r="F624" s="119" t="s">
        <v>361</v>
      </c>
      <c r="G624" s="119">
        <v>300</v>
      </c>
      <c r="H624" s="9">
        <f>SUM(I624:L624)</f>
        <v>39498.639999999999</v>
      </c>
      <c r="I624" s="9">
        <v>8119.97</v>
      </c>
      <c r="J624" s="9">
        <v>9234.3700000000008</v>
      </c>
      <c r="K624" s="9">
        <v>11149.1</v>
      </c>
      <c r="L624" s="9">
        <v>10995.2</v>
      </c>
      <c r="M624" s="9">
        <v>39498.6</v>
      </c>
      <c r="N624" s="9">
        <v>39498.6</v>
      </c>
      <c r="O624" s="136"/>
      <c r="P624" s="158"/>
    </row>
    <row r="625" spans="1:16" ht="40.5" x14ac:dyDescent="0.35">
      <c r="A625" s="149"/>
      <c r="B625" s="49" t="s">
        <v>18</v>
      </c>
      <c r="C625" s="119"/>
      <c r="D625" s="50"/>
      <c r="E625" s="50"/>
      <c r="F625" s="51"/>
      <c r="G625" s="119"/>
      <c r="H625" s="9"/>
      <c r="I625" s="9"/>
      <c r="J625" s="9"/>
      <c r="K625" s="9"/>
      <c r="L625" s="9"/>
      <c r="M625" s="9"/>
      <c r="N625" s="9"/>
      <c r="O625" s="136"/>
      <c r="P625" s="158"/>
    </row>
    <row r="626" spans="1:16" x14ac:dyDescent="0.35">
      <c r="A626" s="149"/>
      <c r="B626" s="49" t="s">
        <v>19</v>
      </c>
      <c r="C626" s="119"/>
      <c r="D626" s="50"/>
      <c r="E626" s="50"/>
      <c r="F626" s="51"/>
      <c r="G626" s="119"/>
      <c r="H626" s="9"/>
      <c r="I626" s="9"/>
      <c r="J626" s="9"/>
      <c r="K626" s="9"/>
      <c r="L626" s="9"/>
      <c r="M626" s="9"/>
      <c r="N626" s="9"/>
      <c r="O626" s="136"/>
      <c r="P626" s="158"/>
    </row>
    <row r="627" spans="1:16" ht="40.5" x14ac:dyDescent="0.35">
      <c r="A627" s="149"/>
      <c r="B627" s="49" t="s">
        <v>20</v>
      </c>
      <c r="C627" s="119"/>
      <c r="D627" s="50"/>
      <c r="E627" s="50"/>
      <c r="F627" s="51"/>
      <c r="G627" s="119"/>
      <c r="H627" s="9"/>
      <c r="I627" s="9"/>
      <c r="J627" s="9"/>
      <c r="K627" s="9"/>
      <c r="L627" s="9"/>
      <c r="M627" s="9"/>
      <c r="N627" s="9"/>
      <c r="O627" s="136"/>
      <c r="P627" s="158"/>
    </row>
    <row r="628" spans="1:16" x14ac:dyDescent="0.35">
      <c r="A628" s="132" t="s">
        <v>120</v>
      </c>
      <c r="B628" s="49" t="s">
        <v>309</v>
      </c>
      <c r="C628" s="119"/>
      <c r="D628" s="50"/>
      <c r="E628" s="50"/>
      <c r="F628" s="51"/>
      <c r="G628" s="119"/>
      <c r="H628" s="9">
        <f t="shared" ref="H628:N629" si="141">H629</f>
        <v>72498.61</v>
      </c>
      <c r="I628" s="9">
        <f t="shared" si="141"/>
        <v>8119.97</v>
      </c>
      <c r="J628" s="9">
        <f t="shared" si="141"/>
        <v>13389.94</v>
      </c>
      <c r="K628" s="9">
        <f t="shared" si="141"/>
        <v>21993.5</v>
      </c>
      <c r="L628" s="9">
        <f t="shared" si="141"/>
        <v>28995.200000000001</v>
      </c>
      <c r="M628" s="9">
        <f t="shared" si="141"/>
        <v>72498.600000000006</v>
      </c>
      <c r="N628" s="9">
        <f t="shared" si="141"/>
        <v>72498.600000000006</v>
      </c>
      <c r="O628" s="137"/>
      <c r="P628" s="137" t="s">
        <v>27</v>
      </c>
    </row>
    <row r="629" spans="1:16" ht="40.5" x14ac:dyDescent="0.35">
      <c r="A629" s="133"/>
      <c r="B629" s="49" t="s">
        <v>200</v>
      </c>
      <c r="C629" s="119"/>
      <c r="D629" s="50"/>
      <c r="E629" s="50"/>
      <c r="F629" s="50"/>
      <c r="G629" s="119"/>
      <c r="H629" s="9">
        <f t="shared" si="141"/>
        <v>72498.61</v>
      </c>
      <c r="I629" s="9">
        <f t="shared" si="141"/>
        <v>8119.97</v>
      </c>
      <c r="J629" s="9">
        <f t="shared" si="141"/>
        <v>13389.94</v>
      </c>
      <c r="K629" s="9">
        <f t="shared" si="141"/>
        <v>21993.5</v>
      </c>
      <c r="L629" s="9">
        <f t="shared" si="141"/>
        <v>28995.200000000001</v>
      </c>
      <c r="M629" s="9">
        <f t="shared" si="141"/>
        <v>72498.600000000006</v>
      </c>
      <c r="N629" s="9">
        <f t="shared" si="141"/>
        <v>72498.600000000006</v>
      </c>
      <c r="O629" s="138"/>
      <c r="P629" s="138"/>
    </row>
    <row r="630" spans="1:16" x14ac:dyDescent="0.35">
      <c r="A630" s="133"/>
      <c r="B630" s="49" t="s">
        <v>29</v>
      </c>
      <c r="C630" s="119">
        <v>126</v>
      </c>
      <c r="D630" s="50"/>
      <c r="E630" s="50"/>
      <c r="F630" s="50"/>
      <c r="G630" s="119"/>
      <c r="H630" s="9">
        <f>H610</f>
        <v>72498.61</v>
      </c>
      <c r="I630" s="9">
        <f t="shared" ref="I630:L630" si="142">I610</f>
        <v>8119.97</v>
      </c>
      <c r="J630" s="9">
        <f t="shared" si="142"/>
        <v>13389.94</v>
      </c>
      <c r="K630" s="9">
        <f t="shared" si="142"/>
        <v>21993.5</v>
      </c>
      <c r="L630" s="9">
        <f t="shared" si="142"/>
        <v>28995.200000000001</v>
      </c>
      <c r="M630" s="9">
        <f>M610</f>
        <v>72498.600000000006</v>
      </c>
      <c r="N630" s="9">
        <f>N610</f>
        <v>72498.600000000006</v>
      </c>
      <c r="O630" s="138"/>
      <c r="P630" s="138"/>
    </row>
    <row r="631" spans="1:16" ht="40.5" x14ac:dyDescent="0.35">
      <c r="A631" s="133"/>
      <c r="B631" s="49" t="s">
        <v>18</v>
      </c>
      <c r="C631" s="119"/>
      <c r="D631" s="50"/>
      <c r="E631" s="50"/>
      <c r="F631" s="51"/>
      <c r="G631" s="119"/>
      <c r="H631" s="9"/>
      <c r="I631" s="9"/>
      <c r="J631" s="9"/>
      <c r="K631" s="9"/>
      <c r="L631" s="9"/>
      <c r="M631" s="9"/>
      <c r="N631" s="9"/>
      <c r="O631" s="138"/>
      <c r="P631" s="138"/>
    </row>
    <row r="632" spans="1:16" x14ac:dyDescent="0.35">
      <c r="A632" s="133"/>
      <c r="B632" s="49" t="s">
        <v>19</v>
      </c>
      <c r="C632" s="119"/>
      <c r="D632" s="50"/>
      <c r="E632" s="50"/>
      <c r="F632" s="51"/>
      <c r="G632" s="119"/>
      <c r="H632" s="9"/>
      <c r="I632" s="9"/>
      <c r="J632" s="9"/>
      <c r="K632" s="9"/>
      <c r="L632" s="9"/>
      <c r="M632" s="9"/>
      <c r="N632" s="9"/>
      <c r="O632" s="138"/>
      <c r="P632" s="138"/>
    </row>
    <row r="633" spans="1:16" ht="40.5" x14ac:dyDescent="0.35">
      <c r="A633" s="134"/>
      <c r="B633" s="49" t="s">
        <v>14</v>
      </c>
      <c r="C633" s="119"/>
      <c r="D633" s="50"/>
      <c r="E633" s="50"/>
      <c r="F633" s="51"/>
      <c r="G633" s="119"/>
      <c r="H633" s="9"/>
      <c r="I633" s="9"/>
      <c r="J633" s="9"/>
      <c r="K633" s="9"/>
      <c r="L633" s="9"/>
      <c r="M633" s="9"/>
      <c r="N633" s="9"/>
      <c r="O633" s="139"/>
      <c r="P633" s="139"/>
    </row>
    <row r="634" spans="1:16" x14ac:dyDescent="0.35">
      <c r="A634" s="149" t="s">
        <v>226</v>
      </c>
      <c r="B634" s="149"/>
      <c r="C634" s="149"/>
      <c r="D634" s="149"/>
      <c r="E634" s="149"/>
      <c r="F634" s="149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</row>
    <row r="635" spans="1:16" ht="40.5" x14ac:dyDescent="0.35">
      <c r="A635" s="149" t="s">
        <v>229</v>
      </c>
      <c r="B635" s="122" t="s">
        <v>121</v>
      </c>
      <c r="C635" s="122"/>
      <c r="D635" s="80"/>
      <c r="E635" s="80"/>
      <c r="F635" s="122"/>
      <c r="G635" s="122"/>
      <c r="H635" s="12">
        <v>78</v>
      </c>
      <c r="I635" s="12">
        <v>78</v>
      </c>
      <c r="J635" s="12">
        <v>78</v>
      </c>
      <c r="K635" s="12">
        <v>78</v>
      </c>
      <c r="L635" s="12">
        <v>78</v>
      </c>
      <c r="M635" s="12">
        <v>78</v>
      </c>
      <c r="N635" s="12">
        <v>78</v>
      </c>
      <c r="O635" s="136" t="s">
        <v>41</v>
      </c>
      <c r="P635" s="149" t="s">
        <v>234</v>
      </c>
    </row>
    <row r="636" spans="1:16" ht="40.5" x14ac:dyDescent="0.35">
      <c r="A636" s="149"/>
      <c r="B636" s="122" t="s">
        <v>16</v>
      </c>
      <c r="C636" s="122"/>
      <c r="D636" s="80"/>
      <c r="E636" s="80"/>
      <c r="F636" s="122"/>
      <c r="G636" s="122"/>
      <c r="H636" s="19"/>
      <c r="I636" s="9" t="s">
        <v>27</v>
      </c>
      <c r="J636" s="9" t="s">
        <v>27</v>
      </c>
      <c r="K636" s="9" t="s">
        <v>27</v>
      </c>
      <c r="L636" s="9" t="s">
        <v>27</v>
      </c>
      <c r="M636" s="19"/>
      <c r="N636" s="19"/>
      <c r="O636" s="136"/>
      <c r="P636" s="149"/>
    </row>
    <row r="637" spans="1:16" ht="40.5" x14ac:dyDescent="0.35">
      <c r="A637" s="149"/>
      <c r="B637" s="49" t="s">
        <v>10</v>
      </c>
      <c r="C637" s="119"/>
      <c r="D637" s="50"/>
      <c r="E637" s="50"/>
      <c r="F637" s="81"/>
      <c r="G637" s="50"/>
      <c r="H637" s="9">
        <f>H638</f>
        <v>4519176.5999999996</v>
      </c>
      <c r="I637" s="9">
        <f>I638</f>
        <v>922915.1</v>
      </c>
      <c r="J637" s="9">
        <f t="shared" ref="J637:L637" si="143">J638</f>
        <v>752170.9</v>
      </c>
      <c r="K637" s="9">
        <f t="shared" si="143"/>
        <v>1036097.9</v>
      </c>
      <c r="L637" s="9">
        <f t="shared" si="143"/>
        <v>1807992.7</v>
      </c>
      <c r="M637" s="9">
        <f>M638</f>
        <v>4579426.4000000004</v>
      </c>
      <c r="N637" s="9">
        <f>N638</f>
        <v>4840404.9000000004</v>
      </c>
      <c r="O637" s="136"/>
      <c r="P637" s="149"/>
    </row>
    <row r="638" spans="1:16" x14ac:dyDescent="0.35">
      <c r="A638" s="149"/>
      <c r="B638" s="49" t="s">
        <v>11</v>
      </c>
      <c r="C638" s="119"/>
      <c r="D638" s="50"/>
      <c r="E638" s="50"/>
      <c r="F638" s="81"/>
      <c r="G638" s="50"/>
      <c r="H638" s="9">
        <f>H645</f>
        <v>4519176.5999999996</v>
      </c>
      <c r="I638" s="9">
        <f>I645</f>
        <v>922915.1</v>
      </c>
      <c r="J638" s="9">
        <f t="shared" ref="J638:L638" si="144">J645</f>
        <v>752170.9</v>
      </c>
      <c r="K638" s="9">
        <f t="shared" si="144"/>
        <v>1036097.9</v>
      </c>
      <c r="L638" s="9">
        <f t="shared" si="144"/>
        <v>1807992.7</v>
      </c>
      <c r="M638" s="9">
        <f>M645</f>
        <v>4579426.4000000004</v>
      </c>
      <c r="N638" s="9">
        <f>N645</f>
        <v>4840404.9000000004</v>
      </c>
      <c r="O638" s="136"/>
      <c r="P638" s="149"/>
    </row>
    <row r="639" spans="1:16" ht="40.5" x14ac:dyDescent="0.35">
      <c r="A639" s="149"/>
      <c r="B639" s="49" t="s">
        <v>18</v>
      </c>
      <c r="C639" s="119"/>
      <c r="D639" s="50"/>
      <c r="E639" s="50"/>
      <c r="F639" s="51"/>
      <c r="G639" s="50"/>
      <c r="H639" s="9"/>
      <c r="I639" s="9"/>
      <c r="J639" s="9"/>
      <c r="K639" s="9"/>
      <c r="L639" s="9"/>
      <c r="M639" s="9"/>
      <c r="N639" s="9"/>
      <c r="O639" s="136"/>
      <c r="P639" s="149"/>
    </row>
    <row r="640" spans="1:16" x14ac:dyDescent="0.35">
      <c r="A640" s="149"/>
      <c r="B640" s="49" t="s">
        <v>19</v>
      </c>
      <c r="C640" s="119"/>
      <c r="D640" s="50"/>
      <c r="E640" s="50"/>
      <c r="F640" s="51"/>
      <c r="G640" s="50"/>
      <c r="H640" s="9"/>
      <c r="I640" s="9"/>
      <c r="J640" s="9"/>
      <c r="K640" s="9"/>
      <c r="L640" s="9"/>
      <c r="M640" s="9"/>
      <c r="N640" s="9"/>
      <c r="O640" s="136"/>
      <c r="P640" s="149"/>
    </row>
    <row r="641" spans="1:16" ht="40.5" x14ac:dyDescent="0.35">
      <c r="A641" s="149"/>
      <c r="B641" s="49" t="s">
        <v>14</v>
      </c>
      <c r="C641" s="119"/>
      <c r="D641" s="50"/>
      <c r="E641" s="50"/>
      <c r="F641" s="51"/>
      <c r="G641" s="50"/>
      <c r="H641" s="9"/>
      <c r="I641" s="9"/>
      <c r="J641" s="9"/>
      <c r="K641" s="9"/>
      <c r="L641" s="9"/>
      <c r="M641" s="9"/>
      <c r="N641" s="9"/>
      <c r="O641" s="136"/>
      <c r="P641" s="149"/>
    </row>
    <row r="642" spans="1:16" ht="40.5" x14ac:dyDescent="0.35">
      <c r="A642" s="149" t="s">
        <v>230</v>
      </c>
      <c r="B642" s="122" t="s">
        <v>122</v>
      </c>
      <c r="C642" s="119"/>
      <c r="D642" s="50"/>
      <c r="E642" s="50"/>
      <c r="F642" s="51"/>
      <c r="G642" s="50"/>
      <c r="H642" s="9">
        <v>78</v>
      </c>
      <c r="I642" s="9">
        <v>78</v>
      </c>
      <c r="J642" s="9">
        <v>78</v>
      </c>
      <c r="K642" s="9">
        <v>78</v>
      </c>
      <c r="L642" s="9">
        <v>78</v>
      </c>
      <c r="M642" s="9">
        <v>78</v>
      </c>
      <c r="N642" s="9">
        <v>78</v>
      </c>
      <c r="O642" s="136" t="s">
        <v>41</v>
      </c>
      <c r="P642" s="149"/>
    </row>
    <row r="643" spans="1:16" ht="40.5" x14ac:dyDescent="0.35">
      <c r="A643" s="149"/>
      <c r="B643" s="122" t="s">
        <v>31</v>
      </c>
      <c r="C643" s="119"/>
      <c r="D643" s="50"/>
      <c r="E643" s="50"/>
      <c r="F643" s="51"/>
      <c r="G643" s="50"/>
      <c r="H643" s="9"/>
      <c r="I643" s="9" t="s">
        <v>27</v>
      </c>
      <c r="J643" s="9" t="s">
        <v>27</v>
      </c>
      <c r="K643" s="9" t="s">
        <v>27</v>
      </c>
      <c r="L643" s="9" t="s">
        <v>27</v>
      </c>
      <c r="M643" s="9"/>
      <c r="N643" s="9"/>
      <c r="O643" s="136"/>
      <c r="P643" s="149"/>
    </row>
    <row r="644" spans="1:16" ht="40.5" x14ac:dyDescent="0.35">
      <c r="A644" s="149"/>
      <c r="B644" s="49" t="s">
        <v>10</v>
      </c>
      <c r="C644" s="119"/>
      <c r="D644" s="50"/>
      <c r="E644" s="50"/>
      <c r="F644" s="50"/>
      <c r="G644" s="50"/>
      <c r="H644" s="9">
        <f>H645</f>
        <v>4519176.5999999996</v>
      </c>
      <c r="I644" s="9">
        <f>I645</f>
        <v>922915.1</v>
      </c>
      <c r="J644" s="9">
        <f t="shared" ref="J644:L644" si="145">J645</f>
        <v>752170.9</v>
      </c>
      <c r="K644" s="9">
        <f t="shared" si="145"/>
        <v>1036097.9</v>
      </c>
      <c r="L644" s="9">
        <f t="shared" si="145"/>
        <v>1807992.7</v>
      </c>
      <c r="M644" s="9">
        <f>M645</f>
        <v>4579426.4000000004</v>
      </c>
      <c r="N644" s="9">
        <f>N645</f>
        <v>4840404.9000000004</v>
      </c>
      <c r="O644" s="136"/>
      <c r="P644" s="149"/>
    </row>
    <row r="645" spans="1:16" ht="101.25" x14ac:dyDescent="0.35">
      <c r="A645" s="149"/>
      <c r="B645" s="49" t="s">
        <v>11</v>
      </c>
      <c r="C645" s="119">
        <v>126</v>
      </c>
      <c r="D645" s="50" t="s">
        <v>483</v>
      </c>
      <c r="E645" s="50" t="s">
        <v>484</v>
      </c>
      <c r="F645" s="50" t="s">
        <v>362</v>
      </c>
      <c r="G645" s="50" t="s">
        <v>384</v>
      </c>
      <c r="H645" s="9">
        <f>SUM(I645:L645)</f>
        <v>4519176.5999999996</v>
      </c>
      <c r="I645" s="9">
        <v>922915.1</v>
      </c>
      <c r="J645" s="9">
        <v>752170.9</v>
      </c>
      <c r="K645" s="9">
        <v>1036097.9</v>
      </c>
      <c r="L645" s="9">
        <v>1807992.7</v>
      </c>
      <c r="M645" s="9">
        <v>4579426.4000000004</v>
      </c>
      <c r="N645" s="9">
        <v>4840404.9000000004</v>
      </c>
      <c r="O645" s="136"/>
      <c r="P645" s="149"/>
    </row>
    <row r="646" spans="1:16" ht="40.5" x14ac:dyDescent="0.35">
      <c r="A646" s="149"/>
      <c r="B646" s="49" t="s">
        <v>18</v>
      </c>
      <c r="C646" s="119"/>
      <c r="D646" s="50"/>
      <c r="E646" s="50"/>
      <c r="F646" s="51"/>
      <c r="G646" s="50"/>
      <c r="H646" s="9"/>
      <c r="I646" s="9"/>
      <c r="J646" s="9"/>
      <c r="K646" s="9"/>
      <c r="L646" s="9"/>
      <c r="M646" s="9"/>
      <c r="N646" s="9"/>
      <c r="O646" s="136"/>
      <c r="P646" s="149"/>
    </row>
    <row r="647" spans="1:16" x14ac:dyDescent="0.35">
      <c r="A647" s="149"/>
      <c r="B647" s="49" t="s">
        <v>19</v>
      </c>
      <c r="C647" s="119"/>
      <c r="D647" s="50"/>
      <c r="E647" s="50"/>
      <c r="F647" s="51"/>
      <c r="G647" s="50"/>
      <c r="H647" s="9"/>
      <c r="I647" s="9"/>
      <c r="J647" s="9"/>
      <c r="K647" s="9"/>
      <c r="L647" s="9"/>
      <c r="M647" s="9"/>
      <c r="N647" s="9"/>
      <c r="O647" s="136"/>
      <c r="P647" s="149"/>
    </row>
    <row r="648" spans="1:16" ht="40.5" x14ac:dyDescent="0.35">
      <c r="A648" s="149"/>
      <c r="B648" s="49" t="s">
        <v>14</v>
      </c>
      <c r="C648" s="119"/>
      <c r="D648" s="50"/>
      <c r="E648" s="50"/>
      <c r="F648" s="51"/>
      <c r="G648" s="50"/>
      <c r="H648" s="9"/>
      <c r="I648" s="9"/>
      <c r="J648" s="9"/>
      <c r="K648" s="9"/>
      <c r="L648" s="9"/>
      <c r="M648" s="9"/>
      <c r="N648" s="9"/>
      <c r="O648" s="136"/>
      <c r="P648" s="149"/>
    </row>
    <row r="649" spans="1:16" x14ac:dyDescent="0.35">
      <c r="A649" s="132" t="s">
        <v>392</v>
      </c>
      <c r="B649" s="49" t="s">
        <v>309</v>
      </c>
      <c r="C649" s="119"/>
      <c r="D649" s="50"/>
      <c r="E649" s="50"/>
      <c r="F649" s="51"/>
      <c r="G649" s="119"/>
      <c r="H649" s="9">
        <f>H650</f>
        <v>4519176.5999999996</v>
      </c>
      <c r="I649" s="9">
        <f t="shared" ref="H649:N650" si="146">I650</f>
        <v>922915.1</v>
      </c>
      <c r="J649" s="9">
        <f t="shared" si="146"/>
        <v>752170.9</v>
      </c>
      <c r="K649" s="9">
        <f t="shared" si="146"/>
        <v>1036097.9</v>
      </c>
      <c r="L649" s="9">
        <f t="shared" si="146"/>
        <v>1807992.7</v>
      </c>
      <c r="M649" s="9">
        <f t="shared" si="146"/>
        <v>4579426.4000000004</v>
      </c>
      <c r="N649" s="9">
        <f t="shared" si="146"/>
        <v>4840404.9000000004</v>
      </c>
      <c r="O649" s="137"/>
      <c r="P649" s="137" t="s">
        <v>27</v>
      </c>
    </row>
    <row r="650" spans="1:16" ht="40.5" x14ac:dyDescent="0.35">
      <c r="A650" s="133"/>
      <c r="B650" s="49" t="s">
        <v>200</v>
      </c>
      <c r="C650" s="119"/>
      <c r="D650" s="50"/>
      <c r="E650" s="50"/>
      <c r="F650" s="50"/>
      <c r="G650" s="119"/>
      <c r="H650" s="9">
        <f t="shared" si="146"/>
        <v>4519176.5999999996</v>
      </c>
      <c r="I650" s="9">
        <f t="shared" si="146"/>
        <v>922915.1</v>
      </c>
      <c r="J650" s="9">
        <f t="shared" si="146"/>
        <v>752170.9</v>
      </c>
      <c r="K650" s="9">
        <f t="shared" si="146"/>
        <v>1036097.9</v>
      </c>
      <c r="L650" s="9">
        <f t="shared" si="146"/>
        <v>1807992.7</v>
      </c>
      <c r="M650" s="9">
        <f t="shared" si="146"/>
        <v>4579426.4000000004</v>
      </c>
      <c r="N650" s="9">
        <f t="shared" si="146"/>
        <v>4840404.9000000004</v>
      </c>
      <c r="O650" s="138"/>
      <c r="P650" s="138"/>
    </row>
    <row r="651" spans="1:16" x14ac:dyDescent="0.35">
      <c r="A651" s="133"/>
      <c r="B651" s="49" t="s">
        <v>29</v>
      </c>
      <c r="C651" s="119">
        <v>126</v>
      </c>
      <c r="D651" s="50"/>
      <c r="E651" s="50"/>
      <c r="F651" s="50"/>
      <c r="G651" s="7"/>
      <c r="H651" s="9">
        <f>H638</f>
        <v>4519176.5999999996</v>
      </c>
      <c r="I651" s="9">
        <f t="shared" ref="I651:L651" si="147">I638</f>
        <v>922915.1</v>
      </c>
      <c r="J651" s="9">
        <f t="shared" si="147"/>
        <v>752170.9</v>
      </c>
      <c r="K651" s="9">
        <f t="shared" si="147"/>
        <v>1036097.9</v>
      </c>
      <c r="L651" s="9">
        <f t="shared" si="147"/>
        <v>1807992.7</v>
      </c>
      <c r="M651" s="9">
        <f>M638</f>
        <v>4579426.4000000004</v>
      </c>
      <c r="N651" s="9">
        <f>N638</f>
        <v>4840404.9000000004</v>
      </c>
      <c r="O651" s="138"/>
      <c r="P651" s="138"/>
    </row>
    <row r="652" spans="1:16" ht="40.5" x14ac:dyDescent="0.35">
      <c r="A652" s="133"/>
      <c r="B652" s="49" t="s">
        <v>18</v>
      </c>
      <c r="C652" s="119"/>
      <c r="D652" s="50"/>
      <c r="E652" s="50"/>
      <c r="F652" s="51"/>
      <c r="G652" s="119"/>
      <c r="H652" s="9"/>
      <c r="I652" s="9"/>
      <c r="J652" s="9"/>
      <c r="K652" s="9"/>
      <c r="L652" s="9"/>
      <c r="M652" s="9"/>
      <c r="N652" s="9"/>
      <c r="O652" s="138"/>
      <c r="P652" s="138"/>
    </row>
    <row r="653" spans="1:16" x14ac:dyDescent="0.35">
      <c r="A653" s="133"/>
      <c r="B653" s="49" t="s">
        <v>19</v>
      </c>
      <c r="C653" s="119"/>
      <c r="D653" s="50"/>
      <c r="E653" s="50"/>
      <c r="F653" s="51"/>
      <c r="G653" s="119"/>
      <c r="H653" s="9"/>
      <c r="I653" s="9"/>
      <c r="J653" s="9"/>
      <c r="K653" s="9"/>
      <c r="L653" s="9"/>
      <c r="M653" s="9"/>
      <c r="N653" s="9"/>
      <c r="O653" s="138"/>
      <c r="P653" s="138"/>
    </row>
    <row r="654" spans="1:16" ht="40.5" x14ac:dyDescent="0.35">
      <c r="A654" s="134"/>
      <c r="B654" s="49" t="s">
        <v>14</v>
      </c>
      <c r="C654" s="119"/>
      <c r="D654" s="50"/>
      <c r="E654" s="50"/>
      <c r="F654" s="51"/>
      <c r="G654" s="119"/>
      <c r="H654" s="9"/>
      <c r="I654" s="9"/>
      <c r="J654" s="9"/>
      <c r="K654" s="9"/>
      <c r="L654" s="9"/>
      <c r="M654" s="9"/>
      <c r="N654" s="9"/>
      <c r="O654" s="139"/>
      <c r="P654" s="139"/>
    </row>
    <row r="655" spans="1:16" x14ac:dyDescent="0.35">
      <c r="A655" s="150" t="s">
        <v>297</v>
      </c>
      <c r="B655" s="150"/>
      <c r="C655" s="150"/>
      <c r="D655" s="150"/>
      <c r="E655" s="150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</row>
    <row r="656" spans="1:16" x14ac:dyDescent="0.35">
      <c r="A656" s="149" t="s">
        <v>540</v>
      </c>
      <c r="B656" s="122" t="s">
        <v>8</v>
      </c>
      <c r="C656" s="119"/>
      <c r="D656" s="50"/>
      <c r="E656" s="50"/>
      <c r="F656" s="51"/>
      <c r="G656" s="50"/>
      <c r="H656" s="9"/>
      <c r="I656" s="9"/>
      <c r="J656" s="9"/>
      <c r="K656" s="9"/>
      <c r="L656" s="9"/>
      <c r="M656" s="9"/>
      <c r="N656" s="9"/>
      <c r="O656" s="136" t="s">
        <v>684</v>
      </c>
      <c r="P656" s="149" t="s">
        <v>566</v>
      </c>
    </row>
    <row r="657" spans="1:16" ht="40.5" x14ac:dyDescent="0.35">
      <c r="A657" s="149"/>
      <c r="B657" s="122" t="s">
        <v>31</v>
      </c>
      <c r="C657" s="119"/>
      <c r="D657" s="50"/>
      <c r="E657" s="50"/>
      <c r="F657" s="51"/>
      <c r="G657" s="50"/>
      <c r="H657" s="9"/>
      <c r="I657" s="9" t="s">
        <v>27</v>
      </c>
      <c r="J657" s="9" t="s">
        <v>27</v>
      </c>
      <c r="K657" s="9" t="s">
        <v>27</v>
      </c>
      <c r="L657" s="9" t="s">
        <v>27</v>
      </c>
      <c r="M657" s="9"/>
      <c r="N657" s="9"/>
      <c r="O657" s="136"/>
      <c r="P657" s="149"/>
    </row>
    <row r="658" spans="1:16" ht="40.5" x14ac:dyDescent="0.35">
      <c r="A658" s="149"/>
      <c r="B658" s="49" t="s">
        <v>10</v>
      </c>
      <c r="C658" s="119"/>
      <c r="D658" s="50"/>
      <c r="E658" s="50"/>
      <c r="F658" s="50"/>
      <c r="G658" s="50"/>
      <c r="H658" s="9">
        <f>H660+H659</f>
        <v>0</v>
      </c>
      <c r="I658" s="9">
        <f t="shared" ref="I658:L658" si="148">I660+I659</f>
        <v>0</v>
      </c>
      <c r="J658" s="9">
        <f t="shared" si="148"/>
        <v>0</v>
      </c>
      <c r="K658" s="9">
        <f t="shared" si="148"/>
        <v>0</v>
      </c>
      <c r="L658" s="9">
        <f t="shared" si="148"/>
        <v>0</v>
      </c>
      <c r="M658" s="9">
        <f>M660+M659</f>
        <v>0</v>
      </c>
      <c r="N658" s="9">
        <f>N660+N659</f>
        <v>0</v>
      </c>
      <c r="O658" s="136"/>
      <c r="P658" s="149"/>
    </row>
    <row r="659" spans="1:16" x14ac:dyDescent="0.35">
      <c r="A659" s="149"/>
      <c r="B659" s="49" t="s">
        <v>11</v>
      </c>
      <c r="C659" s="119"/>
      <c r="D659" s="50"/>
      <c r="E659" s="50"/>
      <c r="F659" s="50"/>
      <c r="G659" s="50"/>
      <c r="H659" s="9">
        <v>0</v>
      </c>
      <c r="I659" s="9">
        <v>0</v>
      </c>
      <c r="J659" s="9">
        <v>0</v>
      </c>
      <c r="K659" s="9">
        <v>0</v>
      </c>
      <c r="L659" s="9">
        <v>0</v>
      </c>
      <c r="M659" s="9">
        <v>0</v>
      </c>
      <c r="N659" s="9">
        <v>0</v>
      </c>
      <c r="O659" s="136"/>
      <c r="P659" s="149"/>
    </row>
    <row r="660" spans="1:16" ht="40.5" x14ac:dyDescent="0.35">
      <c r="A660" s="149"/>
      <c r="B660" s="49" t="s">
        <v>18</v>
      </c>
      <c r="C660" s="119"/>
      <c r="D660" s="50"/>
      <c r="E660" s="50"/>
      <c r="F660" s="50"/>
      <c r="G660" s="50"/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136"/>
      <c r="P660" s="149"/>
    </row>
    <row r="661" spans="1:16" x14ac:dyDescent="0.35">
      <c r="A661" s="149"/>
      <c r="B661" s="49" t="s">
        <v>19</v>
      </c>
      <c r="C661" s="119"/>
      <c r="D661" s="50"/>
      <c r="E661" s="50"/>
      <c r="F661" s="51"/>
      <c r="G661" s="50"/>
      <c r="H661" s="9"/>
      <c r="I661" s="9"/>
      <c r="J661" s="9"/>
      <c r="K661" s="9"/>
      <c r="L661" s="9"/>
      <c r="M661" s="9"/>
      <c r="N661" s="9"/>
      <c r="O661" s="136"/>
      <c r="P661" s="149"/>
    </row>
    <row r="662" spans="1:16" ht="40.5" x14ac:dyDescent="0.35">
      <c r="A662" s="149"/>
      <c r="B662" s="49" t="s">
        <v>14</v>
      </c>
      <c r="C662" s="119"/>
      <c r="D662" s="50"/>
      <c r="E662" s="50"/>
      <c r="F662" s="51"/>
      <c r="G662" s="50"/>
      <c r="H662" s="9"/>
      <c r="I662" s="9"/>
      <c r="J662" s="9"/>
      <c r="K662" s="9"/>
      <c r="L662" s="9"/>
      <c r="M662" s="9"/>
      <c r="N662" s="9"/>
      <c r="O662" s="136"/>
      <c r="P662" s="149"/>
    </row>
    <row r="663" spans="1:16" x14ac:dyDescent="0.35">
      <c r="A663" s="132" t="s">
        <v>598</v>
      </c>
      <c r="B663" s="49" t="s">
        <v>309</v>
      </c>
      <c r="C663" s="119"/>
      <c r="D663" s="50"/>
      <c r="E663" s="50"/>
      <c r="F663" s="51"/>
      <c r="G663" s="119"/>
      <c r="H663" s="9">
        <f>H664</f>
        <v>0</v>
      </c>
      <c r="I663" s="9">
        <f t="shared" ref="I663:L663" si="149">I665+I664</f>
        <v>0</v>
      </c>
      <c r="J663" s="9">
        <f t="shared" si="149"/>
        <v>0</v>
      </c>
      <c r="K663" s="9">
        <f t="shared" si="149"/>
        <v>0</v>
      </c>
      <c r="L663" s="9">
        <f t="shared" si="149"/>
        <v>0</v>
      </c>
      <c r="M663" s="9">
        <f>M664</f>
        <v>0</v>
      </c>
      <c r="N663" s="9">
        <f>N664</f>
        <v>0</v>
      </c>
      <c r="O663" s="137"/>
      <c r="P663" s="137" t="s">
        <v>27</v>
      </c>
    </row>
    <row r="664" spans="1:16" x14ac:dyDescent="0.35">
      <c r="A664" s="133"/>
      <c r="B664" s="49" t="s">
        <v>11</v>
      </c>
      <c r="C664" s="119"/>
      <c r="D664" s="50"/>
      <c r="E664" s="50"/>
      <c r="F664" s="50"/>
      <c r="G664" s="119"/>
      <c r="H664" s="9">
        <f>H653</f>
        <v>0</v>
      </c>
      <c r="I664" s="9">
        <v>0</v>
      </c>
      <c r="J664" s="9">
        <v>0</v>
      </c>
      <c r="K664" s="9">
        <v>0</v>
      </c>
      <c r="L664" s="9">
        <v>0</v>
      </c>
      <c r="M664" s="9">
        <f>M653</f>
        <v>0</v>
      </c>
      <c r="N664" s="9">
        <f>N653</f>
        <v>0</v>
      </c>
      <c r="O664" s="138"/>
      <c r="P664" s="138"/>
    </row>
    <row r="665" spans="1:16" ht="40.5" x14ac:dyDescent="0.35">
      <c r="A665" s="133"/>
      <c r="B665" s="49" t="s">
        <v>18</v>
      </c>
      <c r="C665" s="119"/>
      <c r="D665" s="50"/>
      <c r="E665" s="50"/>
      <c r="F665" s="51"/>
      <c r="G665" s="119"/>
      <c r="H665" s="9">
        <v>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138"/>
      <c r="P665" s="138"/>
    </row>
    <row r="666" spans="1:16" x14ac:dyDescent="0.35">
      <c r="A666" s="133"/>
      <c r="B666" s="49" t="s">
        <v>19</v>
      </c>
      <c r="C666" s="119"/>
      <c r="D666" s="50"/>
      <c r="E666" s="50"/>
      <c r="F666" s="51"/>
      <c r="G666" s="119"/>
      <c r="H666" s="9"/>
      <c r="I666" s="9"/>
      <c r="J666" s="9"/>
      <c r="K666" s="9"/>
      <c r="L666" s="9"/>
      <c r="M666" s="9"/>
      <c r="N666" s="9"/>
      <c r="O666" s="138"/>
      <c r="P666" s="138"/>
    </row>
    <row r="667" spans="1:16" ht="40.5" x14ac:dyDescent="0.35">
      <c r="A667" s="134"/>
      <c r="B667" s="49" t="s">
        <v>14</v>
      </c>
      <c r="C667" s="119"/>
      <c r="D667" s="50"/>
      <c r="E667" s="50"/>
      <c r="F667" s="51"/>
      <c r="G667" s="119"/>
      <c r="H667" s="9"/>
      <c r="I667" s="9"/>
      <c r="J667" s="9"/>
      <c r="K667" s="9"/>
      <c r="L667" s="9"/>
      <c r="M667" s="9"/>
      <c r="N667" s="9"/>
      <c r="O667" s="139"/>
      <c r="P667" s="139"/>
    </row>
    <row r="668" spans="1:16" ht="40.5" x14ac:dyDescent="0.35">
      <c r="A668" s="154" t="s">
        <v>312</v>
      </c>
      <c r="B668" s="67" t="s">
        <v>309</v>
      </c>
      <c r="C668" s="123"/>
      <c r="D668" s="59"/>
      <c r="E668" s="59"/>
      <c r="F668" s="68"/>
      <c r="G668" s="123"/>
      <c r="H668" s="13">
        <f>SUM(H669,H671)</f>
        <v>7977394.2570000002</v>
      </c>
      <c r="I668" s="13">
        <f t="shared" ref="I668:L668" si="150">SUM(I669,I671)</f>
        <v>1098494.07</v>
      </c>
      <c r="J668" s="13">
        <f t="shared" si="150"/>
        <v>1181340.007</v>
      </c>
      <c r="K668" s="13">
        <f t="shared" si="150"/>
        <v>2813718.7483469974</v>
      </c>
      <c r="L668" s="13">
        <f t="shared" si="150"/>
        <v>2883841.4316530023</v>
      </c>
      <c r="M668" s="13">
        <f>SUM(M669,M671)</f>
        <v>8601109.342600001</v>
      </c>
      <c r="N668" s="13">
        <f>SUM(N669,N671)</f>
        <v>8144370.7816000003</v>
      </c>
      <c r="O668" s="154"/>
      <c r="P668" s="154" t="s">
        <v>27</v>
      </c>
    </row>
    <row r="669" spans="1:16" ht="60.75" x14ac:dyDescent="0.35">
      <c r="A669" s="154"/>
      <c r="B669" s="67" t="s">
        <v>123</v>
      </c>
      <c r="C669" s="123"/>
      <c r="D669" s="59"/>
      <c r="E669" s="59"/>
      <c r="F669" s="68"/>
      <c r="G669" s="123"/>
      <c r="H669" s="13">
        <f>H670</f>
        <v>6897520.8969999999</v>
      </c>
      <c r="I669" s="13">
        <f t="shared" ref="I669:L669" si="151">I670</f>
        <v>1098494.07</v>
      </c>
      <c r="J669" s="13">
        <f t="shared" si="151"/>
        <v>1138657.9569999999</v>
      </c>
      <c r="K669" s="13">
        <f t="shared" si="151"/>
        <v>2134749.1983469976</v>
      </c>
      <c r="L669" s="13">
        <f t="shared" si="151"/>
        <v>2525619.6716530025</v>
      </c>
      <c r="M669" s="13">
        <f>M670</f>
        <v>7087953.342600001</v>
      </c>
      <c r="N669" s="13">
        <f>N670</f>
        <v>7279056.7816000003</v>
      </c>
      <c r="O669" s="154"/>
      <c r="P669" s="154"/>
    </row>
    <row r="670" spans="1:16" x14ac:dyDescent="0.35">
      <c r="A670" s="154"/>
      <c r="B670" s="67" t="s">
        <v>29</v>
      </c>
      <c r="C670" s="123">
        <v>126</v>
      </c>
      <c r="D670" s="59"/>
      <c r="E670" s="59"/>
      <c r="F670" s="59"/>
      <c r="G670" s="123"/>
      <c r="H670" s="13">
        <f>H252+H309+H374+H388+H445+H502+H516+H572+H601+H630+H651+H664</f>
        <v>6897520.8969999999</v>
      </c>
      <c r="I670" s="13">
        <f t="shared" ref="I670:L670" si="152">I252+I309+I374+I388+I445+I502+I516+I572+I601+I630+I651+I664</f>
        <v>1098494.07</v>
      </c>
      <c r="J670" s="13">
        <f t="shared" si="152"/>
        <v>1138657.9569999999</v>
      </c>
      <c r="K670" s="13">
        <f t="shared" si="152"/>
        <v>2134749.1983469976</v>
      </c>
      <c r="L670" s="13">
        <f t="shared" si="152"/>
        <v>2525619.6716530025</v>
      </c>
      <c r="M670" s="13">
        <f>M252+M309+M374+M388+M445+M502+M516+M572+M601+M630+M651+M664</f>
        <v>7087953.342600001</v>
      </c>
      <c r="N670" s="13">
        <f>N252+N309+N374+N388+N445+N502+N516+N572+N601+N630+N651+N664</f>
        <v>7279056.7816000003</v>
      </c>
      <c r="O670" s="154"/>
      <c r="P670" s="154"/>
    </row>
    <row r="671" spans="1:16" ht="60.75" x14ac:dyDescent="0.35">
      <c r="A671" s="154"/>
      <c r="B671" s="67" t="s">
        <v>304</v>
      </c>
      <c r="C671" s="123"/>
      <c r="D671" s="59"/>
      <c r="E671" s="59"/>
      <c r="F671" s="59"/>
      <c r="G671" s="123"/>
      <c r="H671" s="13">
        <f>H672</f>
        <v>1079873.3600000001</v>
      </c>
      <c r="I671" s="13">
        <f t="shared" ref="I671:L671" si="153">I672</f>
        <v>0</v>
      </c>
      <c r="J671" s="13">
        <f t="shared" si="153"/>
        <v>42682.049999999996</v>
      </c>
      <c r="K671" s="13">
        <f t="shared" si="153"/>
        <v>678969.54999999993</v>
      </c>
      <c r="L671" s="13">
        <f t="shared" si="153"/>
        <v>358221.76</v>
      </c>
      <c r="M671" s="13">
        <f>M672</f>
        <v>1513156</v>
      </c>
      <c r="N671" s="13">
        <f>N672</f>
        <v>865314</v>
      </c>
      <c r="O671" s="154"/>
      <c r="P671" s="154"/>
    </row>
    <row r="672" spans="1:16" x14ac:dyDescent="0.35">
      <c r="A672" s="154"/>
      <c r="B672" s="67" t="s">
        <v>29</v>
      </c>
      <c r="C672" s="123">
        <v>126</v>
      </c>
      <c r="D672" s="59"/>
      <c r="E672" s="59"/>
      <c r="F672" s="59"/>
      <c r="G672" s="123"/>
      <c r="H672" s="13">
        <f>H665+H652+H631+H603+H573+H517+H504+H447+H389+H376+H311+H254</f>
        <v>1079873.3600000001</v>
      </c>
      <c r="I672" s="13">
        <f t="shared" ref="I672:L672" si="154">I665+I652+I631+I603+I573+I517+I504+I447+I389+I376+I311+I254</f>
        <v>0</v>
      </c>
      <c r="J672" s="13">
        <f t="shared" si="154"/>
        <v>42682.049999999996</v>
      </c>
      <c r="K672" s="13">
        <f t="shared" si="154"/>
        <v>678969.54999999993</v>
      </c>
      <c r="L672" s="13">
        <f t="shared" si="154"/>
        <v>358221.76</v>
      </c>
      <c r="M672" s="13">
        <f>M665+M652+M631+M603+M573+M517+M504+M447+M389+M376+M311+M254</f>
        <v>1513156</v>
      </c>
      <c r="N672" s="13">
        <f>N665+N652+N631+N603+N573+N517+N504+N447+N389+N376+N311+N254</f>
        <v>865314</v>
      </c>
      <c r="O672" s="154"/>
      <c r="P672" s="154"/>
    </row>
    <row r="673" spans="1:16" x14ac:dyDescent="0.35">
      <c r="A673" s="154"/>
      <c r="B673" s="67" t="s">
        <v>19</v>
      </c>
      <c r="C673" s="123"/>
      <c r="D673" s="59"/>
      <c r="E673" s="59"/>
      <c r="F673" s="68"/>
      <c r="G673" s="123"/>
      <c r="H673" s="13"/>
      <c r="I673" s="13"/>
      <c r="J673" s="13"/>
      <c r="K673" s="13"/>
      <c r="L673" s="13"/>
      <c r="M673" s="13"/>
      <c r="N673" s="13"/>
      <c r="O673" s="154"/>
      <c r="P673" s="154"/>
    </row>
    <row r="674" spans="1:16" ht="40.5" x14ac:dyDescent="0.35">
      <c r="A674" s="154"/>
      <c r="B674" s="67" t="s">
        <v>20</v>
      </c>
      <c r="C674" s="123"/>
      <c r="D674" s="59"/>
      <c r="E674" s="59"/>
      <c r="F674" s="68"/>
      <c r="G674" s="123"/>
      <c r="H674" s="13"/>
      <c r="I674" s="13"/>
      <c r="J674" s="13"/>
      <c r="K674" s="13"/>
      <c r="L674" s="13"/>
      <c r="M674" s="13"/>
      <c r="N674" s="13"/>
      <c r="O674" s="154"/>
      <c r="P674" s="154"/>
    </row>
    <row r="675" spans="1:16" x14ac:dyDescent="0.35">
      <c r="A675" s="155" t="s">
        <v>316</v>
      </c>
      <c r="B675" s="155"/>
      <c r="C675" s="155"/>
      <c r="D675" s="155"/>
      <c r="E675" s="155"/>
      <c r="F675" s="155"/>
      <c r="G675" s="155"/>
      <c r="H675" s="155"/>
      <c r="I675" s="155"/>
      <c r="J675" s="155"/>
      <c r="K675" s="155"/>
      <c r="L675" s="155"/>
      <c r="M675" s="155"/>
      <c r="N675" s="155"/>
      <c r="O675" s="155"/>
      <c r="P675" s="155"/>
    </row>
    <row r="676" spans="1:16" x14ac:dyDescent="0.35">
      <c r="A676" s="156" t="s">
        <v>124</v>
      </c>
      <c r="B676" s="156"/>
      <c r="C676" s="156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</row>
    <row r="677" spans="1:16" x14ac:dyDescent="0.35">
      <c r="A677" s="150" t="s">
        <v>125</v>
      </c>
      <c r="B677" s="150"/>
      <c r="C677" s="150"/>
      <c r="D677" s="150"/>
      <c r="E677" s="150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</row>
    <row r="678" spans="1:16" x14ac:dyDescent="0.35">
      <c r="A678" s="150" t="s">
        <v>126</v>
      </c>
      <c r="B678" s="150"/>
      <c r="C678" s="150"/>
      <c r="D678" s="150"/>
      <c r="E678" s="150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</row>
    <row r="679" spans="1:16" ht="60.75" x14ac:dyDescent="0.35">
      <c r="A679" s="149" t="s">
        <v>127</v>
      </c>
      <c r="B679" s="49" t="s">
        <v>128</v>
      </c>
      <c r="C679" s="119"/>
      <c r="D679" s="50"/>
      <c r="E679" s="50"/>
      <c r="F679" s="65"/>
      <c r="G679" s="119"/>
      <c r="H679" s="9">
        <v>1</v>
      </c>
      <c r="I679" s="9">
        <v>1</v>
      </c>
      <c r="J679" s="9">
        <v>1</v>
      </c>
      <c r="K679" s="9">
        <v>1</v>
      </c>
      <c r="L679" s="9">
        <v>1</v>
      </c>
      <c r="M679" s="9">
        <v>1</v>
      </c>
      <c r="N679" s="9">
        <v>1</v>
      </c>
      <c r="O679" s="136" t="s">
        <v>554</v>
      </c>
      <c r="P679" s="149" t="s">
        <v>129</v>
      </c>
    </row>
    <row r="680" spans="1:16" ht="40.5" x14ac:dyDescent="0.35">
      <c r="A680" s="149"/>
      <c r="B680" s="49" t="s">
        <v>33</v>
      </c>
      <c r="C680" s="119"/>
      <c r="D680" s="50"/>
      <c r="E680" s="50"/>
      <c r="F680" s="65"/>
      <c r="G680" s="119"/>
      <c r="H680" s="20"/>
      <c r="I680" s="20"/>
      <c r="J680" s="20"/>
      <c r="K680" s="20"/>
      <c r="L680" s="20"/>
      <c r="M680" s="20"/>
      <c r="N680" s="20"/>
      <c r="O680" s="136"/>
      <c r="P680" s="149"/>
    </row>
    <row r="681" spans="1:16" ht="40.5" x14ac:dyDescent="0.35">
      <c r="A681" s="149"/>
      <c r="B681" s="49" t="s">
        <v>10</v>
      </c>
      <c r="C681" s="119"/>
      <c r="D681" s="50"/>
      <c r="E681" s="50"/>
      <c r="F681" s="65"/>
      <c r="G681" s="119"/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136"/>
      <c r="P681" s="149"/>
    </row>
    <row r="682" spans="1:16" x14ac:dyDescent="0.35">
      <c r="A682" s="149"/>
      <c r="B682" s="49" t="s">
        <v>32</v>
      </c>
      <c r="C682" s="119"/>
      <c r="D682" s="50"/>
      <c r="E682" s="50"/>
      <c r="F682" s="65"/>
      <c r="G682" s="119"/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136"/>
      <c r="P682" s="149"/>
    </row>
    <row r="683" spans="1:16" ht="40.5" x14ac:dyDescent="0.35">
      <c r="A683" s="149"/>
      <c r="B683" s="49" t="s">
        <v>18</v>
      </c>
      <c r="C683" s="119"/>
      <c r="D683" s="50"/>
      <c r="E683" s="50"/>
      <c r="F683" s="65"/>
      <c r="G683" s="119"/>
      <c r="H683" s="20">
        <v>0</v>
      </c>
      <c r="I683" s="20">
        <v>0</v>
      </c>
      <c r="J683" s="20">
        <v>0</v>
      </c>
      <c r="K683" s="20">
        <v>0</v>
      </c>
      <c r="L683" s="20">
        <v>0</v>
      </c>
      <c r="M683" s="20">
        <v>0</v>
      </c>
      <c r="N683" s="20">
        <v>0</v>
      </c>
      <c r="O683" s="136"/>
      <c r="P683" s="149"/>
    </row>
    <row r="684" spans="1:16" x14ac:dyDescent="0.35">
      <c r="A684" s="149"/>
      <c r="B684" s="49" t="s">
        <v>19</v>
      </c>
      <c r="C684" s="119"/>
      <c r="D684" s="50"/>
      <c r="E684" s="50"/>
      <c r="F684" s="65"/>
      <c r="G684" s="119"/>
      <c r="H684" s="20"/>
      <c r="I684" s="20"/>
      <c r="J684" s="20"/>
      <c r="K684" s="20"/>
      <c r="L684" s="20"/>
      <c r="M684" s="20"/>
      <c r="N684" s="20"/>
      <c r="O684" s="136"/>
      <c r="P684" s="149"/>
    </row>
    <row r="685" spans="1:16" ht="104.25" customHeight="1" x14ac:dyDescent="0.35">
      <c r="A685" s="149"/>
      <c r="B685" s="49" t="s">
        <v>20</v>
      </c>
      <c r="C685" s="119"/>
      <c r="D685" s="50"/>
      <c r="E685" s="50"/>
      <c r="F685" s="65"/>
      <c r="G685" s="119"/>
      <c r="H685" s="20"/>
      <c r="I685" s="20"/>
      <c r="J685" s="20"/>
      <c r="K685" s="20"/>
      <c r="L685" s="20"/>
      <c r="M685" s="20"/>
      <c r="N685" s="20"/>
      <c r="O685" s="136"/>
      <c r="P685" s="149"/>
    </row>
    <row r="686" spans="1:16" x14ac:dyDescent="0.35">
      <c r="A686" s="132" t="s">
        <v>130</v>
      </c>
      <c r="B686" s="49" t="s">
        <v>309</v>
      </c>
      <c r="C686" s="119"/>
      <c r="D686" s="50"/>
      <c r="E686" s="50"/>
      <c r="F686" s="65"/>
      <c r="G686" s="119"/>
      <c r="H686" s="20">
        <f>H687</f>
        <v>0</v>
      </c>
      <c r="I686" s="20">
        <f t="shared" ref="I686:L686" si="155">I687</f>
        <v>0</v>
      </c>
      <c r="J686" s="20">
        <f t="shared" si="155"/>
        <v>0</v>
      </c>
      <c r="K686" s="20">
        <f t="shared" si="155"/>
        <v>0</v>
      </c>
      <c r="L686" s="20">
        <f t="shared" si="155"/>
        <v>0</v>
      </c>
      <c r="M686" s="20">
        <f>M687</f>
        <v>0</v>
      </c>
      <c r="N686" s="20">
        <f>N687</f>
        <v>0</v>
      </c>
      <c r="O686" s="137"/>
      <c r="P686" s="137" t="s">
        <v>27</v>
      </c>
    </row>
    <row r="687" spans="1:16" x14ac:dyDescent="0.35">
      <c r="A687" s="133"/>
      <c r="B687" s="49" t="s">
        <v>11</v>
      </c>
      <c r="C687" s="119"/>
      <c r="D687" s="50"/>
      <c r="E687" s="50"/>
      <c r="F687" s="65"/>
      <c r="G687" s="119"/>
      <c r="H687" s="20">
        <v>0</v>
      </c>
      <c r="I687" s="20">
        <v>0</v>
      </c>
      <c r="J687" s="20">
        <v>0</v>
      </c>
      <c r="K687" s="20">
        <v>0</v>
      </c>
      <c r="L687" s="20">
        <v>0</v>
      </c>
      <c r="M687" s="20">
        <v>0</v>
      </c>
      <c r="N687" s="20">
        <v>0</v>
      </c>
      <c r="O687" s="138"/>
      <c r="P687" s="138"/>
    </row>
    <row r="688" spans="1:16" ht="40.5" x14ac:dyDescent="0.35">
      <c r="A688" s="133"/>
      <c r="B688" s="49" t="s">
        <v>18</v>
      </c>
      <c r="C688" s="119"/>
      <c r="D688" s="50"/>
      <c r="E688" s="50"/>
      <c r="F688" s="65"/>
      <c r="G688" s="119"/>
      <c r="H688" s="20">
        <v>0</v>
      </c>
      <c r="I688" s="20">
        <v>0</v>
      </c>
      <c r="J688" s="20">
        <v>0</v>
      </c>
      <c r="K688" s="20">
        <v>0</v>
      </c>
      <c r="L688" s="20">
        <v>0</v>
      </c>
      <c r="M688" s="20">
        <v>0</v>
      </c>
      <c r="N688" s="20">
        <v>0</v>
      </c>
      <c r="O688" s="138"/>
      <c r="P688" s="138"/>
    </row>
    <row r="689" spans="1:16" x14ac:dyDescent="0.35">
      <c r="A689" s="133"/>
      <c r="B689" s="49" t="s">
        <v>19</v>
      </c>
      <c r="C689" s="119"/>
      <c r="D689" s="50"/>
      <c r="E689" s="50"/>
      <c r="F689" s="65"/>
      <c r="G689" s="119"/>
      <c r="H689" s="20"/>
      <c r="I689" s="20"/>
      <c r="J689" s="20"/>
      <c r="K689" s="20"/>
      <c r="L689" s="20"/>
      <c r="M689" s="20"/>
      <c r="N689" s="20"/>
      <c r="O689" s="138"/>
      <c r="P689" s="138"/>
    </row>
    <row r="690" spans="1:16" ht="40.5" x14ac:dyDescent="0.35">
      <c r="A690" s="134"/>
      <c r="B690" s="49" t="s">
        <v>14</v>
      </c>
      <c r="C690" s="119"/>
      <c r="D690" s="50"/>
      <c r="E690" s="50"/>
      <c r="F690" s="65"/>
      <c r="G690" s="119"/>
      <c r="H690" s="20"/>
      <c r="I690" s="20"/>
      <c r="J690" s="20"/>
      <c r="K690" s="20"/>
      <c r="L690" s="20"/>
      <c r="M690" s="20"/>
      <c r="N690" s="20"/>
      <c r="O690" s="139"/>
      <c r="P690" s="139"/>
    </row>
    <row r="691" spans="1:16" ht="40.5" x14ac:dyDescent="0.35">
      <c r="A691" s="178" t="s">
        <v>317</v>
      </c>
      <c r="B691" s="67" t="s">
        <v>309</v>
      </c>
      <c r="C691" s="123"/>
      <c r="D691" s="59"/>
      <c r="E691" s="59"/>
      <c r="F691" s="82"/>
      <c r="G691" s="123"/>
      <c r="H691" s="21">
        <f>H692</f>
        <v>0</v>
      </c>
      <c r="I691" s="21">
        <f t="shared" ref="I691:L691" si="156">I692</f>
        <v>0</v>
      </c>
      <c r="J691" s="21">
        <f t="shared" si="156"/>
        <v>0</v>
      </c>
      <c r="K691" s="21">
        <f t="shared" si="156"/>
        <v>0</v>
      </c>
      <c r="L691" s="21">
        <f t="shared" si="156"/>
        <v>0</v>
      </c>
      <c r="M691" s="21">
        <f>M692</f>
        <v>0</v>
      </c>
      <c r="N691" s="21">
        <f>N692</f>
        <v>0</v>
      </c>
      <c r="O691" s="178"/>
      <c r="P691" s="178" t="s">
        <v>27</v>
      </c>
    </row>
    <row r="692" spans="1:16" x14ac:dyDescent="0.35">
      <c r="A692" s="179"/>
      <c r="B692" s="67" t="s">
        <v>32</v>
      </c>
      <c r="C692" s="123"/>
      <c r="D692" s="59"/>
      <c r="E692" s="59"/>
      <c r="F692" s="68"/>
      <c r="G692" s="123"/>
      <c r="H692" s="21">
        <v>0</v>
      </c>
      <c r="I692" s="21">
        <v>0</v>
      </c>
      <c r="J692" s="21">
        <v>0</v>
      </c>
      <c r="K692" s="21">
        <v>0</v>
      </c>
      <c r="L692" s="21">
        <v>0</v>
      </c>
      <c r="M692" s="21">
        <v>0</v>
      </c>
      <c r="N692" s="21">
        <v>0</v>
      </c>
      <c r="O692" s="179"/>
      <c r="P692" s="179"/>
    </row>
    <row r="693" spans="1:16" ht="40.5" x14ac:dyDescent="0.35">
      <c r="A693" s="179"/>
      <c r="B693" s="67" t="s">
        <v>18</v>
      </c>
      <c r="C693" s="123"/>
      <c r="D693" s="59"/>
      <c r="E693" s="59"/>
      <c r="F693" s="68"/>
      <c r="G693" s="123"/>
      <c r="H693" s="21">
        <v>0</v>
      </c>
      <c r="I693" s="21">
        <v>0</v>
      </c>
      <c r="J693" s="21">
        <v>0</v>
      </c>
      <c r="K693" s="21">
        <v>0</v>
      </c>
      <c r="L693" s="21">
        <v>0</v>
      </c>
      <c r="M693" s="21">
        <v>0</v>
      </c>
      <c r="N693" s="21">
        <v>0</v>
      </c>
      <c r="O693" s="179"/>
      <c r="P693" s="179"/>
    </row>
    <row r="694" spans="1:16" x14ac:dyDescent="0.35">
      <c r="A694" s="179"/>
      <c r="B694" s="67" t="s">
        <v>19</v>
      </c>
      <c r="C694" s="123"/>
      <c r="D694" s="59"/>
      <c r="E694" s="59"/>
      <c r="F694" s="68"/>
      <c r="G694" s="123"/>
      <c r="H694" s="21"/>
      <c r="I694" s="21"/>
      <c r="J694" s="21"/>
      <c r="K694" s="21"/>
      <c r="L694" s="21"/>
      <c r="M694" s="21"/>
      <c r="N694" s="21"/>
      <c r="O694" s="179"/>
      <c r="P694" s="179"/>
    </row>
    <row r="695" spans="1:16" ht="40.5" x14ac:dyDescent="0.35">
      <c r="A695" s="180"/>
      <c r="B695" s="67" t="s">
        <v>20</v>
      </c>
      <c r="C695" s="123"/>
      <c r="D695" s="59"/>
      <c r="E695" s="59"/>
      <c r="F695" s="68"/>
      <c r="G695" s="123"/>
      <c r="H695" s="13"/>
      <c r="I695" s="13"/>
      <c r="J695" s="13"/>
      <c r="K695" s="13"/>
      <c r="L695" s="13"/>
      <c r="M695" s="13"/>
      <c r="N695" s="13"/>
      <c r="O695" s="180"/>
      <c r="P695" s="180"/>
    </row>
    <row r="696" spans="1:16" x14ac:dyDescent="0.35">
      <c r="A696" s="155" t="s">
        <v>318</v>
      </c>
      <c r="B696" s="155"/>
      <c r="C696" s="155"/>
      <c r="D696" s="155"/>
      <c r="E696" s="155"/>
      <c r="F696" s="155"/>
      <c r="G696" s="155"/>
      <c r="H696" s="155"/>
      <c r="I696" s="155"/>
      <c r="J696" s="155"/>
      <c r="K696" s="155"/>
      <c r="L696" s="155"/>
      <c r="M696" s="155"/>
      <c r="N696" s="155"/>
      <c r="O696" s="155"/>
      <c r="P696" s="155"/>
    </row>
    <row r="697" spans="1:16" x14ac:dyDescent="0.35">
      <c r="A697" s="156" t="s">
        <v>131</v>
      </c>
      <c r="B697" s="156"/>
      <c r="C697" s="156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</row>
    <row r="698" spans="1:16" x14ac:dyDescent="0.35">
      <c r="A698" s="150" t="s">
        <v>132</v>
      </c>
      <c r="B698" s="150"/>
      <c r="C698" s="150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</row>
    <row r="699" spans="1:16" x14ac:dyDescent="0.35">
      <c r="A699" s="150" t="s">
        <v>133</v>
      </c>
      <c r="B699" s="150"/>
      <c r="C699" s="150"/>
      <c r="D699" s="150"/>
      <c r="E699" s="150"/>
      <c r="F699" s="150"/>
      <c r="G699" s="150"/>
      <c r="H699" s="150"/>
      <c r="I699" s="150"/>
      <c r="J699" s="150"/>
      <c r="K699" s="150"/>
      <c r="L699" s="150"/>
      <c r="M699" s="150"/>
      <c r="N699" s="150"/>
      <c r="O699" s="150"/>
      <c r="P699" s="150"/>
    </row>
    <row r="700" spans="1:16" x14ac:dyDescent="0.35">
      <c r="A700" s="149" t="s">
        <v>135</v>
      </c>
      <c r="B700" s="49" t="s">
        <v>8</v>
      </c>
      <c r="C700" s="119"/>
      <c r="D700" s="50"/>
      <c r="E700" s="50"/>
      <c r="F700" s="51"/>
      <c r="G700" s="119"/>
      <c r="H700" s="17" t="s">
        <v>48</v>
      </c>
      <c r="I700" s="17"/>
      <c r="J700" s="17"/>
      <c r="K700" s="17" t="s">
        <v>48</v>
      </c>
      <c r="L700" s="17"/>
      <c r="M700" s="17" t="s">
        <v>48</v>
      </c>
      <c r="N700" s="17" t="s">
        <v>48</v>
      </c>
      <c r="O700" s="136" t="s">
        <v>41</v>
      </c>
      <c r="P700" s="149" t="s">
        <v>500</v>
      </c>
    </row>
    <row r="701" spans="1:16" ht="40.5" x14ac:dyDescent="0.35">
      <c r="A701" s="149"/>
      <c r="B701" s="49" t="s">
        <v>33</v>
      </c>
      <c r="C701" s="119"/>
      <c r="D701" s="50"/>
      <c r="E701" s="50"/>
      <c r="F701" s="51"/>
      <c r="G701" s="119"/>
      <c r="H701" s="9"/>
      <c r="I701" s="9" t="s">
        <v>27</v>
      </c>
      <c r="J701" s="9" t="s">
        <v>27</v>
      </c>
      <c r="K701" s="9" t="s">
        <v>27</v>
      </c>
      <c r="L701" s="9" t="s">
        <v>27</v>
      </c>
      <c r="M701" s="9"/>
      <c r="N701" s="9"/>
      <c r="O701" s="136"/>
      <c r="P701" s="149"/>
    </row>
    <row r="702" spans="1:16" ht="40.5" x14ac:dyDescent="0.35">
      <c r="A702" s="149"/>
      <c r="B702" s="49" t="s">
        <v>10</v>
      </c>
      <c r="C702" s="119"/>
      <c r="D702" s="50"/>
      <c r="E702" s="50"/>
      <c r="F702" s="51"/>
      <c r="G702" s="119"/>
      <c r="H702" s="9">
        <f>H703</f>
        <v>11941.7</v>
      </c>
      <c r="I702" s="9">
        <f>I703</f>
        <v>0</v>
      </c>
      <c r="J702" s="9">
        <f t="shared" ref="J702:L702" si="157">J703</f>
        <v>0</v>
      </c>
      <c r="K702" s="9">
        <f t="shared" si="157"/>
        <v>11941.7</v>
      </c>
      <c r="L702" s="9">
        <f t="shared" si="157"/>
        <v>0</v>
      </c>
      <c r="M702" s="9">
        <f>M703</f>
        <v>11941.7</v>
      </c>
      <c r="N702" s="9">
        <f>N703</f>
        <v>11941.7</v>
      </c>
      <c r="O702" s="136"/>
      <c r="P702" s="149"/>
    </row>
    <row r="703" spans="1:16" x14ac:dyDescent="0.35">
      <c r="A703" s="149"/>
      <c r="B703" s="49" t="s">
        <v>32</v>
      </c>
      <c r="C703" s="119"/>
      <c r="D703" s="50"/>
      <c r="E703" s="50"/>
      <c r="F703" s="51"/>
      <c r="G703" s="119"/>
      <c r="H703" s="9">
        <f>H710</f>
        <v>11941.7</v>
      </c>
      <c r="I703" s="9">
        <f>I710</f>
        <v>0</v>
      </c>
      <c r="J703" s="9">
        <f t="shared" ref="J703:L703" si="158">J710</f>
        <v>0</v>
      </c>
      <c r="K703" s="9">
        <f t="shared" si="158"/>
        <v>11941.7</v>
      </c>
      <c r="L703" s="9">
        <f t="shared" si="158"/>
        <v>0</v>
      </c>
      <c r="M703" s="9">
        <f>M710</f>
        <v>11941.7</v>
      </c>
      <c r="N703" s="9">
        <f>N710</f>
        <v>11941.7</v>
      </c>
      <c r="O703" s="136"/>
      <c r="P703" s="149"/>
    </row>
    <row r="704" spans="1:16" ht="40.5" x14ac:dyDescent="0.35">
      <c r="A704" s="149"/>
      <c r="B704" s="49" t="s">
        <v>18</v>
      </c>
      <c r="C704" s="119"/>
      <c r="D704" s="50"/>
      <c r="E704" s="50"/>
      <c r="F704" s="51"/>
      <c r="G704" s="119"/>
      <c r="H704" s="9"/>
      <c r="I704" s="9"/>
      <c r="J704" s="9"/>
      <c r="K704" s="9"/>
      <c r="L704" s="9"/>
      <c r="M704" s="9"/>
      <c r="N704" s="9"/>
      <c r="O704" s="136"/>
      <c r="P704" s="149"/>
    </row>
    <row r="705" spans="1:16" x14ac:dyDescent="0.35">
      <c r="A705" s="149"/>
      <c r="B705" s="49" t="s">
        <v>19</v>
      </c>
      <c r="C705" s="119"/>
      <c r="D705" s="50"/>
      <c r="E705" s="50"/>
      <c r="F705" s="51"/>
      <c r="G705" s="119"/>
      <c r="H705" s="9"/>
      <c r="I705" s="9"/>
      <c r="J705" s="9"/>
      <c r="K705" s="9"/>
      <c r="L705" s="9"/>
      <c r="M705" s="9"/>
      <c r="N705" s="9"/>
      <c r="O705" s="136"/>
      <c r="P705" s="149"/>
    </row>
    <row r="706" spans="1:16" ht="40.5" x14ac:dyDescent="0.35">
      <c r="A706" s="149"/>
      <c r="B706" s="49" t="s">
        <v>20</v>
      </c>
      <c r="C706" s="119"/>
      <c r="D706" s="50"/>
      <c r="E706" s="50"/>
      <c r="F706" s="51"/>
      <c r="G706" s="119"/>
      <c r="H706" s="9"/>
      <c r="I706" s="9"/>
      <c r="J706" s="9"/>
      <c r="K706" s="9"/>
      <c r="L706" s="9"/>
      <c r="M706" s="9"/>
      <c r="N706" s="9"/>
      <c r="O706" s="136"/>
      <c r="P706" s="149"/>
    </row>
    <row r="707" spans="1:16" x14ac:dyDescent="0.35">
      <c r="A707" s="149" t="s">
        <v>136</v>
      </c>
      <c r="B707" s="49" t="s">
        <v>137</v>
      </c>
      <c r="C707" s="119"/>
      <c r="D707" s="50"/>
      <c r="E707" s="50"/>
      <c r="F707" s="51"/>
      <c r="G707" s="119"/>
      <c r="H707" s="17" t="s">
        <v>48</v>
      </c>
      <c r="I707" s="17"/>
      <c r="J707" s="17"/>
      <c r="K707" s="17" t="s">
        <v>48</v>
      </c>
      <c r="L707" s="17"/>
      <c r="M707" s="17" t="s">
        <v>48</v>
      </c>
      <c r="N707" s="17" t="s">
        <v>48</v>
      </c>
      <c r="O707" s="136" t="s">
        <v>41</v>
      </c>
      <c r="P707" s="149" t="s">
        <v>221</v>
      </c>
    </row>
    <row r="708" spans="1:16" ht="40.5" x14ac:dyDescent="0.35">
      <c r="A708" s="149"/>
      <c r="B708" s="49" t="s">
        <v>31</v>
      </c>
      <c r="C708" s="119"/>
      <c r="D708" s="50"/>
      <c r="E708" s="50"/>
      <c r="F708" s="51"/>
      <c r="G708" s="119"/>
      <c r="H708" s="17"/>
      <c r="I708" s="9" t="s">
        <v>27</v>
      </c>
      <c r="J708" s="9" t="s">
        <v>27</v>
      </c>
      <c r="K708" s="9" t="s">
        <v>27</v>
      </c>
      <c r="L708" s="9" t="s">
        <v>27</v>
      </c>
      <c r="M708" s="17"/>
      <c r="N708" s="17"/>
      <c r="O708" s="136"/>
      <c r="P708" s="149"/>
    </row>
    <row r="709" spans="1:16" ht="40.5" x14ac:dyDescent="0.35">
      <c r="A709" s="149"/>
      <c r="B709" s="49" t="s">
        <v>10</v>
      </c>
      <c r="C709" s="119"/>
      <c r="D709" s="50"/>
      <c r="E709" s="50"/>
      <c r="F709" s="51"/>
      <c r="G709" s="119"/>
      <c r="H709" s="17">
        <f>H710</f>
        <v>11941.7</v>
      </c>
      <c r="I709" s="17">
        <f>I710</f>
        <v>0</v>
      </c>
      <c r="J709" s="17">
        <f t="shared" ref="J709:L709" si="159">J710</f>
        <v>0</v>
      </c>
      <c r="K709" s="17">
        <f t="shared" si="159"/>
        <v>11941.7</v>
      </c>
      <c r="L709" s="17">
        <f t="shared" si="159"/>
        <v>0</v>
      </c>
      <c r="M709" s="17">
        <f>M710</f>
        <v>11941.7</v>
      </c>
      <c r="N709" s="17">
        <f>N710</f>
        <v>11941.7</v>
      </c>
      <c r="O709" s="136"/>
      <c r="P709" s="149"/>
    </row>
    <row r="710" spans="1:16" x14ac:dyDescent="0.35">
      <c r="A710" s="149"/>
      <c r="B710" s="49" t="s">
        <v>32</v>
      </c>
      <c r="C710" s="119">
        <v>126</v>
      </c>
      <c r="D710" s="50" t="s">
        <v>477</v>
      </c>
      <c r="E710" s="50" t="s">
        <v>477</v>
      </c>
      <c r="F710" s="119" t="s">
        <v>363</v>
      </c>
      <c r="G710" s="119">
        <v>200</v>
      </c>
      <c r="H710" s="9">
        <f>SUM(I710:L710)</f>
        <v>11941.7</v>
      </c>
      <c r="I710" s="9">
        <v>0</v>
      </c>
      <c r="J710" s="9">
        <v>0</v>
      </c>
      <c r="K710" s="9">
        <v>11941.7</v>
      </c>
      <c r="L710" s="9">
        <v>0</v>
      </c>
      <c r="M710" s="9">
        <v>11941.7</v>
      </c>
      <c r="N710" s="9">
        <v>11941.7</v>
      </c>
      <c r="O710" s="136"/>
      <c r="P710" s="149"/>
    </row>
    <row r="711" spans="1:16" ht="40.5" x14ac:dyDescent="0.35">
      <c r="A711" s="149"/>
      <c r="B711" s="49" t="s">
        <v>18</v>
      </c>
      <c r="C711" s="119"/>
      <c r="D711" s="50"/>
      <c r="E711" s="50"/>
      <c r="F711" s="51"/>
      <c r="G711" s="119"/>
      <c r="H711" s="9"/>
      <c r="I711" s="9"/>
      <c r="J711" s="9"/>
      <c r="K711" s="9"/>
      <c r="L711" s="9"/>
      <c r="M711" s="9"/>
      <c r="N711" s="9"/>
      <c r="O711" s="136"/>
      <c r="P711" s="149"/>
    </row>
    <row r="712" spans="1:16" x14ac:dyDescent="0.35">
      <c r="A712" s="149"/>
      <c r="B712" s="49" t="s">
        <v>19</v>
      </c>
      <c r="C712" s="119"/>
      <c r="D712" s="50"/>
      <c r="E712" s="50"/>
      <c r="F712" s="51"/>
      <c r="G712" s="119"/>
      <c r="H712" s="9"/>
      <c r="I712" s="9"/>
      <c r="J712" s="9"/>
      <c r="K712" s="9"/>
      <c r="L712" s="9"/>
      <c r="M712" s="9"/>
      <c r="N712" s="9"/>
      <c r="O712" s="136"/>
      <c r="P712" s="149"/>
    </row>
    <row r="713" spans="1:16" ht="40.5" x14ac:dyDescent="0.35">
      <c r="A713" s="149"/>
      <c r="B713" s="49" t="s">
        <v>20</v>
      </c>
      <c r="C713" s="119"/>
      <c r="D713" s="50"/>
      <c r="E713" s="50"/>
      <c r="F713" s="51"/>
      <c r="G713" s="119"/>
      <c r="H713" s="9"/>
      <c r="I713" s="9"/>
      <c r="J713" s="9"/>
      <c r="K713" s="9"/>
      <c r="L713" s="9"/>
      <c r="M713" s="9"/>
      <c r="N713" s="9"/>
      <c r="O713" s="136"/>
      <c r="P713" s="149"/>
    </row>
    <row r="714" spans="1:16" x14ac:dyDescent="0.35">
      <c r="A714" s="149" t="s">
        <v>138</v>
      </c>
      <c r="B714" s="49" t="s">
        <v>8</v>
      </c>
      <c r="C714" s="119"/>
      <c r="D714" s="50"/>
      <c r="E714" s="50"/>
      <c r="F714" s="51"/>
      <c r="G714" s="119"/>
      <c r="H714" s="9" t="s">
        <v>48</v>
      </c>
      <c r="I714" s="17"/>
      <c r="J714" s="17"/>
      <c r="K714" s="17" t="s">
        <v>48</v>
      </c>
      <c r="L714" s="17"/>
      <c r="M714" s="9" t="s">
        <v>48</v>
      </c>
      <c r="N714" s="9" t="s">
        <v>48</v>
      </c>
      <c r="O714" s="136" t="s">
        <v>41</v>
      </c>
      <c r="P714" s="149" t="s">
        <v>501</v>
      </c>
    </row>
    <row r="715" spans="1:16" ht="40.5" x14ac:dyDescent="0.35">
      <c r="A715" s="149"/>
      <c r="B715" s="49" t="s">
        <v>35</v>
      </c>
      <c r="C715" s="119"/>
      <c r="D715" s="50"/>
      <c r="E715" s="50"/>
      <c r="F715" s="51"/>
      <c r="G715" s="119"/>
      <c r="H715" s="9"/>
      <c r="I715" s="9" t="s">
        <v>27</v>
      </c>
      <c r="J715" s="9" t="s">
        <v>27</v>
      </c>
      <c r="K715" s="9" t="s">
        <v>27</v>
      </c>
      <c r="L715" s="9" t="s">
        <v>27</v>
      </c>
      <c r="M715" s="9"/>
      <c r="N715" s="9"/>
      <c r="O715" s="136"/>
      <c r="P715" s="149"/>
    </row>
    <row r="716" spans="1:16" ht="40.5" x14ac:dyDescent="0.35">
      <c r="A716" s="149"/>
      <c r="B716" s="49" t="s">
        <v>10</v>
      </c>
      <c r="C716" s="119"/>
      <c r="D716" s="50"/>
      <c r="E716" s="50"/>
      <c r="F716" s="51"/>
      <c r="G716" s="119"/>
      <c r="H716" s="9">
        <f>H717</f>
        <v>5000</v>
      </c>
      <c r="I716" s="9">
        <f>I717</f>
        <v>0</v>
      </c>
      <c r="J716" s="9">
        <f t="shared" ref="J716:L716" si="160">J717</f>
        <v>0</v>
      </c>
      <c r="K716" s="9">
        <f t="shared" si="160"/>
        <v>5000</v>
      </c>
      <c r="L716" s="9">
        <f t="shared" si="160"/>
        <v>0</v>
      </c>
      <c r="M716" s="9">
        <f>M717</f>
        <v>5000</v>
      </c>
      <c r="N716" s="9">
        <f>N717</f>
        <v>5000</v>
      </c>
      <c r="O716" s="136"/>
      <c r="P716" s="149"/>
    </row>
    <row r="717" spans="1:16" x14ac:dyDescent="0.35">
      <c r="A717" s="149"/>
      <c r="B717" s="49" t="s">
        <v>32</v>
      </c>
      <c r="C717" s="119"/>
      <c r="D717" s="50"/>
      <c r="E717" s="50"/>
      <c r="F717" s="50"/>
      <c r="G717" s="119"/>
      <c r="H717" s="9">
        <f>SUM(I717:L717)</f>
        <v>5000</v>
      </c>
      <c r="I717" s="9">
        <f>I724</f>
        <v>0</v>
      </c>
      <c r="J717" s="9">
        <f t="shared" ref="J717:L717" si="161">J724</f>
        <v>0</v>
      </c>
      <c r="K717" s="9">
        <f t="shared" si="161"/>
        <v>5000</v>
      </c>
      <c r="L717" s="9">
        <f t="shared" si="161"/>
        <v>0</v>
      </c>
      <c r="M717" s="9">
        <f>M724</f>
        <v>5000</v>
      </c>
      <c r="N717" s="9">
        <f>N724</f>
        <v>5000</v>
      </c>
      <c r="O717" s="136"/>
      <c r="P717" s="149"/>
    </row>
    <row r="718" spans="1:16" ht="40.5" x14ac:dyDescent="0.35">
      <c r="A718" s="149"/>
      <c r="B718" s="49" t="s">
        <v>18</v>
      </c>
      <c r="C718" s="119"/>
      <c r="D718" s="50"/>
      <c r="E718" s="50"/>
      <c r="F718" s="51"/>
      <c r="G718" s="119"/>
      <c r="H718" s="9"/>
      <c r="I718" s="9"/>
      <c r="J718" s="9"/>
      <c r="K718" s="9"/>
      <c r="L718" s="9"/>
      <c r="M718" s="9"/>
      <c r="N718" s="9"/>
      <c r="O718" s="136"/>
      <c r="P718" s="149"/>
    </row>
    <row r="719" spans="1:16" x14ac:dyDescent="0.35">
      <c r="A719" s="149"/>
      <c r="B719" s="49" t="s">
        <v>19</v>
      </c>
      <c r="C719" s="119"/>
      <c r="D719" s="50"/>
      <c r="E719" s="50"/>
      <c r="F719" s="51"/>
      <c r="G719" s="119"/>
      <c r="H719" s="9"/>
      <c r="I719" s="9"/>
      <c r="J719" s="9"/>
      <c r="K719" s="9"/>
      <c r="L719" s="9"/>
      <c r="M719" s="9"/>
      <c r="N719" s="9"/>
      <c r="O719" s="136"/>
      <c r="P719" s="149"/>
    </row>
    <row r="720" spans="1:16" ht="40.5" x14ac:dyDescent="0.35">
      <c r="A720" s="149"/>
      <c r="B720" s="49" t="s">
        <v>20</v>
      </c>
      <c r="C720" s="119"/>
      <c r="D720" s="50"/>
      <c r="E720" s="50"/>
      <c r="F720" s="51"/>
      <c r="G720" s="119"/>
      <c r="H720" s="9"/>
      <c r="I720" s="9"/>
      <c r="J720" s="9"/>
      <c r="K720" s="9"/>
      <c r="L720" s="9"/>
      <c r="M720" s="9"/>
      <c r="N720" s="9"/>
      <c r="O720" s="136"/>
      <c r="P720" s="149"/>
    </row>
    <row r="721" spans="1:16" ht="40.5" x14ac:dyDescent="0.35">
      <c r="A721" s="149" t="s">
        <v>139</v>
      </c>
      <c r="B721" s="49" t="s">
        <v>140</v>
      </c>
      <c r="C721" s="119"/>
      <c r="D721" s="50"/>
      <c r="E721" s="50"/>
      <c r="F721" s="51"/>
      <c r="G721" s="119"/>
      <c r="H721" s="17" t="s">
        <v>48</v>
      </c>
      <c r="I721" s="17"/>
      <c r="J721" s="17"/>
      <c r="K721" s="17" t="s">
        <v>48</v>
      </c>
      <c r="L721" s="17"/>
      <c r="M721" s="17" t="s">
        <v>48</v>
      </c>
      <c r="N721" s="17" t="s">
        <v>48</v>
      </c>
      <c r="O721" s="136" t="s">
        <v>41</v>
      </c>
      <c r="P721" s="149" t="s">
        <v>502</v>
      </c>
    </row>
    <row r="722" spans="1:16" ht="40.5" x14ac:dyDescent="0.35">
      <c r="A722" s="149"/>
      <c r="B722" s="49" t="s">
        <v>35</v>
      </c>
      <c r="C722" s="119"/>
      <c r="D722" s="50"/>
      <c r="E722" s="50"/>
      <c r="F722" s="51"/>
      <c r="G722" s="119"/>
      <c r="H722" s="17"/>
      <c r="I722" s="9" t="s">
        <v>27</v>
      </c>
      <c r="J722" s="9" t="s">
        <v>27</v>
      </c>
      <c r="K722" s="9" t="s">
        <v>27</v>
      </c>
      <c r="L722" s="9" t="s">
        <v>27</v>
      </c>
      <c r="M722" s="17"/>
      <c r="N722" s="17"/>
      <c r="O722" s="136"/>
      <c r="P722" s="149"/>
    </row>
    <row r="723" spans="1:16" ht="40.5" x14ac:dyDescent="0.35">
      <c r="A723" s="149"/>
      <c r="B723" s="49" t="s">
        <v>10</v>
      </c>
      <c r="C723" s="119"/>
      <c r="D723" s="50"/>
      <c r="E723" s="50"/>
      <c r="F723" s="51"/>
      <c r="G723" s="119"/>
      <c r="H723" s="17">
        <f>H724</f>
        <v>5000</v>
      </c>
      <c r="I723" s="17">
        <f>I724</f>
        <v>0</v>
      </c>
      <c r="J723" s="17">
        <f t="shared" ref="J723:L723" si="162">J724</f>
        <v>0</v>
      </c>
      <c r="K723" s="17">
        <f t="shared" si="162"/>
        <v>5000</v>
      </c>
      <c r="L723" s="17">
        <f t="shared" si="162"/>
        <v>0</v>
      </c>
      <c r="M723" s="17">
        <f>M724</f>
        <v>5000</v>
      </c>
      <c r="N723" s="17">
        <f>N724</f>
        <v>5000</v>
      </c>
      <c r="O723" s="136"/>
      <c r="P723" s="149"/>
    </row>
    <row r="724" spans="1:16" x14ac:dyDescent="0.35">
      <c r="A724" s="149"/>
      <c r="B724" s="49" t="s">
        <v>32</v>
      </c>
      <c r="C724" s="119">
        <v>126</v>
      </c>
      <c r="D724" s="50" t="s">
        <v>477</v>
      </c>
      <c r="E724" s="50" t="s">
        <v>477</v>
      </c>
      <c r="F724" s="119" t="s">
        <v>364</v>
      </c>
      <c r="G724" s="119">
        <v>200</v>
      </c>
      <c r="H724" s="9">
        <f>SUM(I724:L724)</f>
        <v>5000</v>
      </c>
      <c r="I724" s="9">
        <v>0</v>
      </c>
      <c r="J724" s="9">
        <v>0</v>
      </c>
      <c r="K724" s="9">
        <v>5000</v>
      </c>
      <c r="L724" s="9">
        <v>0</v>
      </c>
      <c r="M724" s="9">
        <v>5000</v>
      </c>
      <c r="N724" s="9">
        <v>5000</v>
      </c>
      <c r="O724" s="136"/>
      <c r="P724" s="149"/>
    </row>
    <row r="725" spans="1:16" ht="40.5" x14ac:dyDescent="0.35">
      <c r="A725" s="149"/>
      <c r="B725" s="49" t="s">
        <v>18</v>
      </c>
      <c r="C725" s="119"/>
      <c r="D725" s="50"/>
      <c r="E725" s="50"/>
      <c r="F725" s="51"/>
      <c r="G725" s="119"/>
      <c r="H725" s="9"/>
      <c r="I725" s="9"/>
      <c r="J725" s="9"/>
      <c r="K725" s="9"/>
      <c r="L725" s="9"/>
      <c r="M725" s="9"/>
      <c r="N725" s="9"/>
      <c r="O725" s="136"/>
      <c r="P725" s="149"/>
    </row>
    <row r="726" spans="1:16" x14ac:dyDescent="0.35">
      <c r="A726" s="149"/>
      <c r="B726" s="49" t="s">
        <v>19</v>
      </c>
      <c r="C726" s="119"/>
      <c r="D726" s="50"/>
      <c r="E726" s="50"/>
      <c r="F726" s="51"/>
      <c r="G726" s="119"/>
      <c r="H726" s="9"/>
      <c r="I726" s="9"/>
      <c r="J726" s="9"/>
      <c r="K726" s="9"/>
      <c r="L726" s="9"/>
      <c r="M726" s="9"/>
      <c r="N726" s="9"/>
      <c r="O726" s="136"/>
      <c r="P726" s="149"/>
    </row>
    <row r="727" spans="1:16" ht="40.5" x14ac:dyDescent="0.35">
      <c r="A727" s="149"/>
      <c r="B727" s="49" t="s">
        <v>20</v>
      </c>
      <c r="C727" s="119"/>
      <c r="D727" s="50"/>
      <c r="E727" s="50"/>
      <c r="F727" s="51"/>
      <c r="G727" s="119"/>
      <c r="H727" s="9"/>
      <c r="I727" s="9"/>
      <c r="J727" s="9"/>
      <c r="K727" s="9"/>
      <c r="L727" s="9"/>
      <c r="M727" s="9"/>
      <c r="N727" s="9"/>
      <c r="O727" s="136"/>
      <c r="P727" s="149"/>
    </row>
    <row r="728" spans="1:16" ht="40.5" x14ac:dyDescent="0.35">
      <c r="A728" s="149" t="s">
        <v>244</v>
      </c>
      <c r="B728" s="49" t="s">
        <v>228</v>
      </c>
      <c r="C728" s="119"/>
      <c r="D728" s="50"/>
      <c r="E728" s="50"/>
      <c r="F728" s="51"/>
      <c r="G728" s="119"/>
      <c r="H728" s="9" t="s">
        <v>48</v>
      </c>
      <c r="I728" s="17" t="s">
        <v>48</v>
      </c>
      <c r="J728" s="17" t="s">
        <v>48</v>
      </c>
      <c r="K728" s="17" t="s">
        <v>48</v>
      </c>
      <c r="L728" s="17" t="s">
        <v>48</v>
      </c>
      <c r="M728" s="9" t="s">
        <v>48</v>
      </c>
      <c r="N728" s="9" t="s">
        <v>48</v>
      </c>
      <c r="O728" s="136" t="s">
        <v>41</v>
      </c>
      <c r="P728" s="149" t="s">
        <v>639</v>
      </c>
    </row>
    <row r="729" spans="1:16" ht="40.5" x14ac:dyDescent="0.35">
      <c r="A729" s="149"/>
      <c r="B729" s="49" t="s">
        <v>35</v>
      </c>
      <c r="C729" s="119"/>
      <c r="D729" s="50"/>
      <c r="E729" s="50"/>
      <c r="F729" s="51"/>
      <c r="G729" s="119"/>
      <c r="H729" s="9"/>
      <c r="I729" s="9" t="s">
        <v>27</v>
      </c>
      <c r="J729" s="9" t="s">
        <v>27</v>
      </c>
      <c r="K729" s="9" t="s">
        <v>27</v>
      </c>
      <c r="L729" s="9" t="s">
        <v>27</v>
      </c>
      <c r="M729" s="9"/>
      <c r="N729" s="9"/>
      <c r="O729" s="136"/>
      <c r="P729" s="149"/>
    </row>
    <row r="730" spans="1:16" ht="40.5" x14ac:dyDescent="0.35">
      <c r="A730" s="149"/>
      <c r="B730" s="49" t="s">
        <v>10</v>
      </c>
      <c r="C730" s="119"/>
      <c r="D730" s="50"/>
      <c r="E730" s="50"/>
      <c r="F730" s="51"/>
      <c r="G730" s="119"/>
      <c r="H730" s="9">
        <f>SUM(H731:H734)</f>
        <v>0</v>
      </c>
      <c r="I730" s="9">
        <f t="shared" ref="I730:L730" si="163">SUM(I731:I734)</f>
        <v>0</v>
      </c>
      <c r="J730" s="9">
        <f t="shared" si="163"/>
        <v>0</v>
      </c>
      <c r="K730" s="9">
        <f t="shared" si="163"/>
        <v>0</v>
      </c>
      <c r="L730" s="9">
        <f t="shared" si="163"/>
        <v>0</v>
      </c>
      <c r="M730" s="9">
        <f>SUM(M731:M734)</f>
        <v>0</v>
      </c>
      <c r="N730" s="9">
        <f>SUM(N731:N734)</f>
        <v>0</v>
      </c>
      <c r="O730" s="136"/>
      <c r="P730" s="149"/>
    </row>
    <row r="731" spans="1:16" x14ac:dyDescent="0.35">
      <c r="A731" s="149"/>
      <c r="B731" s="49" t="s">
        <v>32</v>
      </c>
      <c r="C731" s="119"/>
      <c r="D731" s="50"/>
      <c r="E731" s="50"/>
      <c r="F731" s="51"/>
      <c r="G731" s="119"/>
      <c r="H731" s="9">
        <v>0</v>
      </c>
      <c r="I731" s="9">
        <v>0</v>
      </c>
      <c r="J731" s="9">
        <v>0</v>
      </c>
      <c r="K731" s="9">
        <v>0</v>
      </c>
      <c r="L731" s="9">
        <v>0</v>
      </c>
      <c r="M731" s="9">
        <v>0</v>
      </c>
      <c r="N731" s="9">
        <v>0</v>
      </c>
      <c r="O731" s="136"/>
      <c r="P731" s="149"/>
    </row>
    <row r="732" spans="1:16" ht="40.5" x14ac:dyDescent="0.35">
      <c r="A732" s="149"/>
      <c r="B732" s="49" t="s">
        <v>18</v>
      </c>
      <c r="C732" s="119"/>
      <c r="D732" s="50"/>
      <c r="E732" s="50"/>
      <c r="F732" s="51"/>
      <c r="G732" s="119"/>
      <c r="H732" s="9"/>
      <c r="I732" s="9"/>
      <c r="J732" s="9"/>
      <c r="K732" s="9"/>
      <c r="L732" s="9"/>
      <c r="M732" s="9"/>
      <c r="N732" s="9"/>
      <c r="O732" s="136"/>
      <c r="P732" s="149"/>
    </row>
    <row r="733" spans="1:16" x14ac:dyDescent="0.35">
      <c r="A733" s="149"/>
      <c r="B733" s="49" t="s">
        <v>19</v>
      </c>
      <c r="C733" s="119"/>
      <c r="D733" s="50"/>
      <c r="E733" s="50"/>
      <c r="F733" s="51"/>
      <c r="G733" s="119"/>
      <c r="H733" s="9"/>
      <c r="I733" s="9"/>
      <c r="J733" s="9"/>
      <c r="K733" s="9"/>
      <c r="L733" s="9"/>
      <c r="M733" s="9"/>
      <c r="N733" s="9"/>
      <c r="O733" s="136"/>
      <c r="P733" s="149"/>
    </row>
    <row r="734" spans="1:16" ht="40.5" x14ac:dyDescent="0.35">
      <c r="A734" s="149"/>
      <c r="B734" s="49" t="s">
        <v>20</v>
      </c>
      <c r="C734" s="119"/>
      <c r="D734" s="50"/>
      <c r="E734" s="50"/>
      <c r="F734" s="51"/>
      <c r="G734" s="119"/>
      <c r="H734" s="9"/>
      <c r="I734" s="9"/>
      <c r="J734" s="9"/>
      <c r="K734" s="9"/>
      <c r="L734" s="9"/>
      <c r="M734" s="9"/>
      <c r="N734" s="9"/>
      <c r="O734" s="136"/>
      <c r="P734" s="149"/>
    </row>
    <row r="735" spans="1:16" x14ac:dyDescent="0.35">
      <c r="A735" s="132" t="s">
        <v>141</v>
      </c>
      <c r="B735" s="49" t="s">
        <v>309</v>
      </c>
      <c r="C735" s="119"/>
      <c r="D735" s="50"/>
      <c r="E735" s="50"/>
      <c r="F735" s="51"/>
      <c r="G735" s="119"/>
      <c r="H735" s="9">
        <f t="shared" ref="H735:N736" si="164">H736</f>
        <v>16941.7</v>
      </c>
      <c r="I735" s="9">
        <f t="shared" si="164"/>
        <v>0</v>
      </c>
      <c r="J735" s="9">
        <f t="shared" si="164"/>
        <v>0</v>
      </c>
      <c r="K735" s="9">
        <f t="shared" si="164"/>
        <v>16941.7</v>
      </c>
      <c r="L735" s="9">
        <f t="shared" si="164"/>
        <v>0</v>
      </c>
      <c r="M735" s="9">
        <f t="shared" si="164"/>
        <v>16941.7</v>
      </c>
      <c r="N735" s="9">
        <f t="shared" si="164"/>
        <v>16941.7</v>
      </c>
      <c r="O735" s="137"/>
      <c r="P735" s="137" t="s">
        <v>27</v>
      </c>
    </row>
    <row r="736" spans="1:16" ht="40.5" x14ac:dyDescent="0.35">
      <c r="A736" s="133"/>
      <c r="B736" s="49" t="s">
        <v>28</v>
      </c>
      <c r="C736" s="119"/>
      <c r="D736" s="50"/>
      <c r="E736" s="50"/>
      <c r="F736" s="65"/>
      <c r="G736" s="119"/>
      <c r="H736" s="9">
        <f t="shared" si="164"/>
        <v>16941.7</v>
      </c>
      <c r="I736" s="9">
        <f t="shared" si="164"/>
        <v>0</v>
      </c>
      <c r="J736" s="9">
        <f t="shared" si="164"/>
        <v>0</v>
      </c>
      <c r="K736" s="9">
        <f t="shared" si="164"/>
        <v>16941.7</v>
      </c>
      <c r="L736" s="9">
        <f t="shared" si="164"/>
        <v>0</v>
      </c>
      <c r="M736" s="9">
        <f t="shared" si="164"/>
        <v>16941.7</v>
      </c>
      <c r="N736" s="9">
        <f t="shared" si="164"/>
        <v>16941.7</v>
      </c>
      <c r="O736" s="138"/>
      <c r="P736" s="138"/>
    </row>
    <row r="737" spans="1:16" x14ac:dyDescent="0.35">
      <c r="A737" s="133"/>
      <c r="B737" s="49" t="s">
        <v>29</v>
      </c>
      <c r="C737" s="119">
        <v>126</v>
      </c>
      <c r="D737" s="50"/>
      <c r="E737" s="50"/>
      <c r="F737" s="119"/>
      <c r="G737" s="119"/>
      <c r="H737" s="9">
        <f>H731+H717+H703</f>
        <v>16941.7</v>
      </c>
      <c r="I737" s="9">
        <f t="shared" ref="I737:M737" si="165">I731+I717+I703</f>
        <v>0</v>
      </c>
      <c r="J737" s="9">
        <f t="shared" si="165"/>
        <v>0</v>
      </c>
      <c r="K737" s="9">
        <f t="shared" si="165"/>
        <v>16941.7</v>
      </c>
      <c r="L737" s="9">
        <f t="shared" si="165"/>
        <v>0</v>
      </c>
      <c r="M737" s="9">
        <f t="shared" si="165"/>
        <v>16941.7</v>
      </c>
      <c r="N737" s="9">
        <f>N731+N717+N703</f>
        <v>16941.7</v>
      </c>
      <c r="O737" s="138"/>
      <c r="P737" s="138"/>
    </row>
    <row r="738" spans="1:16" ht="40.5" x14ac:dyDescent="0.35">
      <c r="A738" s="133"/>
      <c r="B738" s="49" t="s">
        <v>18</v>
      </c>
      <c r="C738" s="119"/>
      <c r="D738" s="50"/>
      <c r="E738" s="50"/>
      <c r="F738" s="65"/>
      <c r="G738" s="119"/>
      <c r="H738" s="9"/>
      <c r="I738" s="9"/>
      <c r="J738" s="9"/>
      <c r="K738" s="9"/>
      <c r="L738" s="9"/>
      <c r="M738" s="9"/>
      <c r="N738" s="9"/>
      <c r="O738" s="138"/>
      <c r="P738" s="138"/>
    </row>
    <row r="739" spans="1:16" x14ac:dyDescent="0.35">
      <c r="A739" s="133"/>
      <c r="B739" s="49" t="s">
        <v>19</v>
      </c>
      <c r="C739" s="119"/>
      <c r="D739" s="50"/>
      <c r="E739" s="50"/>
      <c r="F739" s="65"/>
      <c r="G739" s="119"/>
      <c r="H739" s="9"/>
      <c r="I739" s="9"/>
      <c r="J739" s="9"/>
      <c r="K739" s="9"/>
      <c r="L739" s="9"/>
      <c r="M739" s="9"/>
      <c r="N739" s="9"/>
      <c r="O739" s="138"/>
      <c r="P739" s="138"/>
    </row>
    <row r="740" spans="1:16" ht="40.5" x14ac:dyDescent="0.35">
      <c r="A740" s="134"/>
      <c r="B740" s="49" t="s">
        <v>14</v>
      </c>
      <c r="C740" s="119"/>
      <c r="D740" s="50"/>
      <c r="E740" s="50"/>
      <c r="F740" s="65"/>
      <c r="G740" s="119"/>
      <c r="H740" s="9"/>
      <c r="I740" s="9"/>
      <c r="J740" s="9"/>
      <c r="K740" s="9"/>
      <c r="L740" s="9"/>
      <c r="M740" s="9"/>
      <c r="N740" s="9"/>
      <c r="O740" s="139"/>
      <c r="P740" s="139"/>
    </row>
    <row r="741" spans="1:16" x14ac:dyDescent="0.35">
      <c r="A741" s="150" t="s">
        <v>142</v>
      </c>
      <c r="B741" s="150"/>
      <c r="C741" s="150"/>
      <c r="D741" s="150"/>
      <c r="E741" s="150"/>
      <c r="F741" s="150"/>
      <c r="G741" s="150"/>
      <c r="H741" s="150"/>
      <c r="I741" s="150"/>
      <c r="J741" s="150"/>
      <c r="K741" s="150"/>
      <c r="L741" s="150"/>
      <c r="M741" s="150"/>
      <c r="N741" s="150"/>
      <c r="O741" s="150"/>
      <c r="P741" s="150"/>
    </row>
    <row r="742" spans="1:16" x14ac:dyDescent="0.35">
      <c r="A742" s="149" t="s">
        <v>143</v>
      </c>
      <c r="B742" s="49" t="s">
        <v>8</v>
      </c>
      <c r="C742" s="119"/>
      <c r="D742" s="50"/>
      <c r="E742" s="50"/>
      <c r="F742" s="51"/>
      <c r="G742" s="119"/>
      <c r="H742" s="17" t="s">
        <v>48</v>
      </c>
      <c r="I742" s="17"/>
      <c r="J742" s="17" t="s">
        <v>48</v>
      </c>
      <c r="K742" s="17"/>
      <c r="L742" s="17" t="s">
        <v>48</v>
      </c>
      <c r="M742" s="17" t="s">
        <v>48</v>
      </c>
      <c r="N742" s="17" t="s">
        <v>48</v>
      </c>
      <c r="O742" s="136" t="s">
        <v>41</v>
      </c>
      <c r="P742" s="149" t="s">
        <v>503</v>
      </c>
    </row>
    <row r="743" spans="1:16" ht="40.5" x14ac:dyDescent="0.35">
      <c r="A743" s="149"/>
      <c r="B743" s="49" t="s">
        <v>33</v>
      </c>
      <c r="C743" s="119"/>
      <c r="D743" s="50"/>
      <c r="E743" s="50"/>
      <c r="F743" s="51"/>
      <c r="G743" s="119"/>
      <c r="H743" s="9"/>
      <c r="I743" s="9" t="s">
        <v>27</v>
      </c>
      <c r="J743" s="9" t="s">
        <v>27</v>
      </c>
      <c r="K743" s="9" t="s">
        <v>27</v>
      </c>
      <c r="L743" s="9" t="s">
        <v>27</v>
      </c>
      <c r="M743" s="9"/>
      <c r="N743" s="9"/>
      <c r="O743" s="136"/>
      <c r="P743" s="149"/>
    </row>
    <row r="744" spans="1:16" ht="40.5" x14ac:dyDescent="0.35">
      <c r="A744" s="149"/>
      <c r="B744" s="49" t="s">
        <v>10</v>
      </c>
      <c r="C744" s="119"/>
      <c r="D744" s="50"/>
      <c r="E744" s="50"/>
      <c r="F744" s="51"/>
      <c r="G744" s="119"/>
      <c r="H744" s="9">
        <f>H745</f>
        <v>7123.2599999999993</v>
      </c>
      <c r="I744" s="9">
        <f>I745</f>
        <v>0</v>
      </c>
      <c r="J744" s="9">
        <f t="shared" ref="J744:L744" si="166">J745</f>
        <v>6512.9</v>
      </c>
      <c r="K744" s="9">
        <f t="shared" si="166"/>
        <v>0</v>
      </c>
      <c r="L744" s="9">
        <f t="shared" si="166"/>
        <v>610.36</v>
      </c>
      <c r="M744" s="9">
        <f>M745</f>
        <v>6475</v>
      </c>
      <c r="N744" s="9">
        <f>N745</f>
        <v>6475</v>
      </c>
      <c r="O744" s="136"/>
      <c r="P744" s="149"/>
    </row>
    <row r="745" spans="1:16" x14ac:dyDescent="0.35">
      <c r="A745" s="149"/>
      <c r="B745" s="49" t="s">
        <v>32</v>
      </c>
      <c r="C745" s="119"/>
      <c r="D745" s="50"/>
      <c r="E745" s="50"/>
      <c r="F745" s="51"/>
      <c r="G745" s="119"/>
      <c r="H745" s="9">
        <f>H752</f>
        <v>7123.2599999999993</v>
      </c>
      <c r="I745" s="9">
        <f>I752</f>
        <v>0</v>
      </c>
      <c r="J745" s="9">
        <f t="shared" ref="J745:L745" si="167">J752</f>
        <v>6512.9</v>
      </c>
      <c r="K745" s="9">
        <f t="shared" si="167"/>
        <v>0</v>
      </c>
      <c r="L745" s="9">
        <f t="shared" si="167"/>
        <v>610.36</v>
      </c>
      <c r="M745" s="9">
        <f>M752</f>
        <v>6475</v>
      </c>
      <c r="N745" s="9">
        <f>N752</f>
        <v>6475</v>
      </c>
      <c r="O745" s="136"/>
      <c r="P745" s="149"/>
    </row>
    <row r="746" spans="1:16" ht="40.5" x14ac:dyDescent="0.35">
      <c r="A746" s="149"/>
      <c r="B746" s="49" t="s">
        <v>18</v>
      </c>
      <c r="C746" s="119"/>
      <c r="D746" s="50"/>
      <c r="E746" s="50"/>
      <c r="F746" s="65"/>
      <c r="G746" s="119"/>
      <c r="H746" s="9"/>
      <c r="I746" s="9"/>
      <c r="J746" s="9"/>
      <c r="K746" s="9"/>
      <c r="L746" s="9"/>
      <c r="M746" s="9"/>
      <c r="N746" s="9"/>
      <c r="O746" s="136"/>
      <c r="P746" s="149"/>
    </row>
    <row r="747" spans="1:16" x14ac:dyDescent="0.35">
      <c r="A747" s="149"/>
      <c r="B747" s="49" t="s">
        <v>19</v>
      </c>
      <c r="C747" s="119"/>
      <c r="D747" s="50"/>
      <c r="E747" s="50"/>
      <c r="F747" s="65"/>
      <c r="G747" s="119"/>
      <c r="H747" s="9"/>
      <c r="I747" s="9"/>
      <c r="J747" s="9"/>
      <c r="K747" s="9"/>
      <c r="L747" s="9"/>
      <c r="M747" s="9"/>
      <c r="N747" s="9"/>
      <c r="O747" s="136"/>
      <c r="P747" s="149"/>
    </row>
    <row r="748" spans="1:16" ht="40.5" x14ac:dyDescent="0.35">
      <c r="A748" s="149"/>
      <c r="B748" s="49" t="s">
        <v>20</v>
      </c>
      <c r="C748" s="119"/>
      <c r="D748" s="50"/>
      <c r="E748" s="50"/>
      <c r="F748" s="65"/>
      <c r="G748" s="119"/>
      <c r="H748" s="9"/>
      <c r="I748" s="9"/>
      <c r="J748" s="9"/>
      <c r="K748" s="9"/>
      <c r="L748" s="9"/>
      <c r="M748" s="9"/>
      <c r="N748" s="9"/>
      <c r="O748" s="136"/>
      <c r="P748" s="149"/>
    </row>
    <row r="749" spans="1:16" ht="40.5" x14ac:dyDescent="0.35">
      <c r="A749" s="149" t="s">
        <v>248</v>
      </c>
      <c r="B749" s="49" t="s">
        <v>604</v>
      </c>
      <c r="C749" s="119"/>
      <c r="D749" s="50"/>
      <c r="E749" s="50"/>
      <c r="F749" s="51"/>
      <c r="G749" s="119"/>
      <c r="H749" s="17" t="s">
        <v>48</v>
      </c>
      <c r="I749" s="17"/>
      <c r="J749" s="17" t="s">
        <v>48</v>
      </c>
      <c r="K749" s="17"/>
      <c r="L749" s="17" t="s">
        <v>48</v>
      </c>
      <c r="M749" s="17" t="s">
        <v>48</v>
      </c>
      <c r="N749" s="17" t="s">
        <v>48</v>
      </c>
      <c r="O749" s="136" t="s">
        <v>41</v>
      </c>
      <c r="P749" s="149" t="s">
        <v>288</v>
      </c>
    </row>
    <row r="750" spans="1:16" ht="40.5" x14ac:dyDescent="0.35">
      <c r="A750" s="149"/>
      <c r="B750" s="49" t="s">
        <v>37</v>
      </c>
      <c r="C750" s="119"/>
      <c r="D750" s="50"/>
      <c r="E750" s="50"/>
      <c r="F750" s="51"/>
      <c r="G750" s="119"/>
      <c r="H750" s="17"/>
      <c r="I750" s="9" t="s">
        <v>27</v>
      </c>
      <c r="J750" s="9" t="s">
        <v>27</v>
      </c>
      <c r="K750" s="9" t="s">
        <v>27</v>
      </c>
      <c r="L750" s="9" t="s">
        <v>27</v>
      </c>
      <c r="M750" s="17"/>
      <c r="N750" s="17"/>
      <c r="O750" s="136"/>
      <c r="P750" s="149"/>
    </row>
    <row r="751" spans="1:16" ht="40.5" x14ac:dyDescent="0.35">
      <c r="A751" s="149"/>
      <c r="B751" s="49" t="s">
        <v>10</v>
      </c>
      <c r="C751" s="119"/>
      <c r="D751" s="50"/>
      <c r="E751" s="50"/>
      <c r="F751" s="51"/>
      <c r="G751" s="119"/>
      <c r="H751" s="17">
        <f>H752</f>
        <v>7123.2599999999993</v>
      </c>
      <c r="I751" s="17">
        <f>I752</f>
        <v>0</v>
      </c>
      <c r="J751" s="17">
        <f t="shared" ref="J751:L751" si="168">J752</f>
        <v>6512.9</v>
      </c>
      <c r="K751" s="17">
        <f t="shared" si="168"/>
        <v>0</v>
      </c>
      <c r="L751" s="17">
        <f t="shared" si="168"/>
        <v>610.36</v>
      </c>
      <c r="M751" s="17">
        <f>M752</f>
        <v>6475</v>
      </c>
      <c r="N751" s="17">
        <f>N752</f>
        <v>6475</v>
      </c>
      <c r="O751" s="136"/>
      <c r="P751" s="149"/>
    </row>
    <row r="752" spans="1:16" x14ac:dyDescent="0.35">
      <c r="A752" s="149"/>
      <c r="B752" s="49" t="s">
        <v>32</v>
      </c>
      <c r="C752" s="119">
        <v>126</v>
      </c>
      <c r="D752" s="50" t="s">
        <v>477</v>
      </c>
      <c r="E752" s="50" t="s">
        <v>477</v>
      </c>
      <c r="F752" s="50" t="s">
        <v>365</v>
      </c>
      <c r="G752" s="119">
        <v>200</v>
      </c>
      <c r="H752" s="9">
        <f>SUM(I752:L752)</f>
        <v>7123.2599999999993</v>
      </c>
      <c r="I752" s="9">
        <v>0</v>
      </c>
      <c r="J752" s="9">
        <v>6512.9</v>
      </c>
      <c r="K752" s="9">
        <v>0</v>
      </c>
      <c r="L752" s="9">
        <v>610.36</v>
      </c>
      <c r="M752" s="9">
        <v>6475</v>
      </c>
      <c r="N752" s="9">
        <v>6475</v>
      </c>
      <c r="O752" s="136"/>
      <c r="P752" s="149"/>
    </row>
    <row r="753" spans="1:16" ht="40.5" x14ac:dyDescent="0.35">
      <c r="A753" s="149"/>
      <c r="B753" s="49" t="s">
        <v>18</v>
      </c>
      <c r="C753" s="119"/>
      <c r="D753" s="50"/>
      <c r="E753" s="50"/>
      <c r="F753" s="65"/>
      <c r="G753" s="119"/>
      <c r="H753" s="9"/>
      <c r="I753" s="9"/>
      <c r="J753" s="9"/>
      <c r="K753" s="9"/>
      <c r="L753" s="9"/>
      <c r="M753" s="9"/>
      <c r="N753" s="9"/>
      <c r="O753" s="136"/>
      <c r="P753" s="149"/>
    </row>
    <row r="754" spans="1:16" x14ac:dyDescent="0.35">
      <c r="A754" s="149"/>
      <c r="B754" s="49" t="s">
        <v>19</v>
      </c>
      <c r="C754" s="119"/>
      <c r="D754" s="50"/>
      <c r="E754" s="50"/>
      <c r="F754" s="65"/>
      <c r="G754" s="119"/>
      <c r="H754" s="9"/>
      <c r="I754" s="9"/>
      <c r="J754" s="9"/>
      <c r="K754" s="9"/>
      <c r="L754" s="9"/>
      <c r="M754" s="9"/>
      <c r="N754" s="9"/>
      <c r="O754" s="136"/>
      <c r="P754" s="149"/>
    </row>
    <row r="755" spans="1:16" ht="40.5" x14ac:dyDescent="0.35">
      <c r="A755" s="149"/>
      <c r="B755" s="49" t="s">
        <v>20</v>
      </c>
      <c r="C755" s="119"/>
      <c r="D755" s="50"/>
      <c r="E755" s="50"/>
      <c r="F755" s="65"/>
      <c r="G755" s="119"/>
      <c r="H755" s="9"/>
      <c r="I755" s="9"/>
      <c r="J755" s="9"/>
      <c r="K755" s="9"/>
      <c r="L755" s="9"/>
      <c r="M755" s="9"/>
      <c r="N755" s="9"/>
      <c r="O755" s="136"/>
      <c r="P755" s="149"/>
    </row>
    <row r="756" spans="1:16" x14ac:dyDescent="0.35">
      <c r="A756" s="149" t="s">
        <v>144</v>
      </c>
      <c r="B756" s="49" t="s">
        <v>8</v>
      </c>
      <c r="C756" s="119"/>
      <c r="D756" s="50"/>
      <c r="E756" s="50"/>
      <c r="F756" s="51"/>
      <c r="G756" s="119"/>
      <c r="H756" s="9" t="s">
        <v>48</v>
      </c>
      <c r="I756" s="17"/>
      <c r="J756" s="17" t="s">
        <v>48</v>
      </c>
      <c r="K756" s="17"/>
      <c r="L756" s="17"/>
      <c r="M756" s="9" t="s">
        <v>48</v>
      </c>
      <c r="N756" s="9" t="s">
        <v>48</v>
      </c>
      <c r="O756" s="136" t="s">
        <v>41</v>
      </c>
      <c r="P756" s="149" t="s">
        <v>504</v>
      </c>
    </row>
    <row r="757" spans="1:16" ht="40.5" x14ac:dyDescent="0.35">
      <c r="A757" s="149"/>
      <c r="B757" s="49" t="s">
        <v>33</v>
      </c>
      <c r="C757" s="119"/>
      <c r="D757" s="50"/>
      <c r="E757" s="50"/>
      <c r="F757" s="51"/>
      <c r="G757" s="119"/>
      <c r="H757" s="9"/>
      <c r="I757" s="9" t="s">
        <v>27</v>
      </c>
      <c r="J757" s="9" t="s">
        <v>27</v>
      </c>
      <c r="K757" s="9" t="s">
        <v>27</v>
      </c>
      <c r="L757" s="9" t="s">
        <v>27</v>
      </c>
      <c r="M757" s="9"/>
      <c r="N757" s="9"/>
      <c r="O757" s="136"/>
      <c r="P757" s="149"/>
    </row>
    <row r="758" spans="1:16" ht="40.5" x14ac:dyDescent="0.35">
      <c r="A758" s="149"/>
      <c r="B758" s="49" t="s">
        <v>10</v>
      </c>
      <c r="C758" s="119"/>
      <c r="D758" s="50"/>
      <c r="E758" s="50"/>
      <c r="F758" s="51"/>
      <c r="G758" s="119"/>
      <c r="H758" s="9">
        <f>H759</f>
        <v>960</v>
      </c>
      <c r="I758" s="9">
        <f>I759</f>
        <v>0</v>
      </c>
      <c r="J758" s="9">
        <f t="shared" ref="J758:L758" si="169">J759</f>
        <v>960</v>
      </c>
      <c r="K758" s="9">
        <f t="shared" si="169"/>
        <v>0</v>
      </c>
      <c r="L758" s="9">
        <f t="shared" si="169"/>
        <v>0</v>
      </c>
      <c r="M758" s="9">
        <f>M759</f>
        <v>960</v>
      </c>
      <c r="N758" s="9">
        <f>N759</f>
        <v>960</v>
      </c>
      <c r="O758" s="136"/>
      <c r="P758" s="149"/>
    </row>
    <row r="759" spans="1:16" x14ac:dyDescent="0.35">
      <c r="A759" s="149"/>
      <c r="B759" s="49" t="s">
        <v>32</v>
      </c>
      <c r="C759" s="119"/>
      <c r="D759" s="50"/>
      <c r="E759" s="50"/>
      <c r="F759" s="119"/>
      <c r="G759" s="119"/>
      <c r="H759" s="9">
        <f>H766</f>
        <v>960</v>
      </c>
      <c r="I759" s="9">
        <f>I766</f>
        <v>0</v>
      </c>
      <c r="J759" s="9">
        <f t="shared" ref="J759:L759" si="170">J766</f>
        <v>960</v>
      </c>
      <c r="K759" s="9">
        <f t="shared" si="170"/>
        <v>0</v>
      </c>
      <c r="L759" s="9">
        <f t="shared" si="170"/>
        <v>0</v>
      </c>
      <c r="M759" s="9">
        <f>M766</f>
        <v>960</v>
      </c>
      <c r="N759" s="9">
        <f>N766</f>
        <v>960</v>
      </c>
      <c r="O759" s="136"/>
      <c r="P759" s="149"/>
    </row>
    <row r="760" spans="1:16" ht="40.5" x14ac:dyDescent="0.35">
      <c r="A760" s="149"/>
      <c r="B760" s="49" t="s">
        <v>18</v>
      </c>
      <c r="C760" s="119"/>
      <c r="D760" s="50"/>
      <c r="E760" s="50"/>
      <c r="F760" s="119"/>
      <c r="G760" s="119"/>
      <c r="H760" s="9"/>
      <c r="I760" s="9"/>
      <c r="J760" s="9"/>
      <c r="K760" s="9"/>
      <c r="L760" s="9"/>
      <c r="M760" s="9"/>
      <c r="N760" s="9"/>
      <c r="O760" s="136"/>
      <c r="P760" s="149"/>
    </row>
    <row r="761" spans="1:16" x14ac:dyDescent="0.35">
      <c r="A761" s="149"/>
      <c r="B761" s="49" t="s">
        <v>19</v>
      </c>
      <c r="C761" s="119"/>
      <c r="D761" s="50"/>
      <c r="E761" s="50"/>
      <c r="F761" s="65"/>
      <c r="G761" s="119"/>
      <c r="H761" s="9"/>
      <c r="I761" s="9"/>
      <c r="J761" s="9"/>
      <c r="K761" s="9"/>
      <c r="L761" s="9"/>
      <c r="M761" s="9"/>
      <c r="N761" s="9"/>
      <c r="O761" s="136"/>
      <c r="P761" s="149"/>
    </row>
    <row r="762" spans="1:16" ht="40.5" x14ac:dyDescent="0.35">
      <c r="A762" s="149"/>
      <c r="B762" s="49" t="s">
        <v>20</v>
      </c>
      <c r="C762" s="119"/>
      <c r="D762" s="50"/>
      <c r="E762" s="50"/>
      <c r="F762" s="65"/>
      <c r="G762" s="119"/>
      <c r="H762" s="9"/>
      <c r="I762" s="9"/>
      <c r="J762" s="9"/>
      <c r="K762" s="9"/>
      <c r="L762" s="9"/>
      <c r="M762" s="9"/>
      <c r="N762" s="9"/>
      <c r="O762" s="136"/>
      <c r="P762" s="149"/>
    </row>
    <row r="763" spans="1:16" ht="40.5" x14ac:dyDescent="0.35">
      <c r="A763" s="149" t="s">
        <v>145</v>
      </c>
      <c r="B763" s="49" t="s">
        <v>228</v>
      </c>
      <c r="C763" s="119"/>
      <c r="D763" s="50"/>
      <c r="E763" s="50"/>
      <c r="F763" s="51"/>
      <c r="G763" s="119"/>
      <c r="H763" s="9" t="s">
        <v>48</v>
      </c>
      <c r="I763" s="17"/>
      <c r="J763" s="17" t="s">
        <v>48</v>
      </c>
      <c r="K763" s="17"/>
      <c r="L763" s="17"/>
      <c r="M763" s="9" t="s">
        <v>48</v>
      </c>
      <c r="N763" s="9" t="s">
        <v>48</v>
      </c>
      <c r="O763" s="136" t="s">
        <v>41</v>
      </c>
      <c r="P763" s="149" t="s">
        <v>270</v>
      </c>
    </row>
    <row r="764" spans="1:16" ht="40.5" x14ac:dyDescent="0.35">
      <c r="A764" s="149"/>
      <c r="B764" s="49" t="s">
        <v>31</v>
      </c>
      <c r="C764" s="119"/>
      <c r="D764" s="50"/>
      <c r="E764" s="50"/>
      <c r="F764" s="51"/>
      <c r="G764" s="119"/>
      <c r="H764" s="17"/>
      <c r="I764" s="9" t="s">
        <v>27</v>
      </c>
      <c r="J764" s="9" t="s">
        <v>27</v>
      </c>
      <c r="K764" s="9" t="s">
        <v>27</v>
      </c>
      <c r="L764" s="9" t="s">
        <v>27</v>
      </c>
      <c r="M764" s="17"/>
      <c r="N764" s="17"/>
      <c r="O764" s="136"/>
      <c r="P764" s="149"/>
    </row>
    <row r="765" spans="1:16" ht="40.5" x14ac:dyDescent="0.35">
      <c r="A765" s="149"/>
      <c r="B765" s="49" t="s">
        <v>10</v>
      </c>
      <c r="C765" s="119"/>
      <c r="D765" s="50"/>
      <c r="E765" s="50"/>
      <c r="F765" s="51"/>
      <c r="G765" s="119"/>
      <c r="H765" s="9">
        <f>H766</f>
        <v>960</v>
      </c>
      <c r="I765" s="9">
        <f>I766</f>
        <v>0</v>
      </c>
      <c r="J765" s="9">
        <f t="shared" ref="J765:L765" si="171">J766</f>
        <v>960</v>
      </c>
      <c r="K765" s="9">
        <f t="shared" si="171"/>
        <v>0</v>
      </c>
      <c r="L765" s="9">
        <f t="shared" si="171"/>
        <v>0</v>
      </c>
      <c r="M765" s="9">
        <f>M766</f>
        <v>960</v>
      </c>
      <c r="N765" s="9">
        <f>N766</f>
        <v>960</v>
      </c>
      <c r="O765" s="136"/>
      <c r="P765" s="149"/>
    </row>
    <row r="766" spans="1:16" x14ac:dyDescent="0.35">
      <c r="A766" s="149"/>
      <c r="B766" s="49" t="s">
        <v>32</v>
      </c>
      <c r="C766" s="119">
        <v>126</v>
      </c>
      <c r="D766" s="50" t="s">
        <v>477</v>
      </c>
      <c r="E766" s="50" t="s">
        <v>481</v>
      </c>
      <c r="F766" s="50" t="s">
        <v>369</v>
      </c>
      <c r="G766" s="119">
        <v>200</v>
      </c>
      <c r="H766" s="9">
        <f>SUM(I766:L766)</f>
        <v>960</v>
      </c>
      <c r="I766" s="9">
        <v>0</v>
      </c>
      <c r="J766" s="9">
        <v>960</v>
      </c>
      <c r="K766" s="9">
        <v>0</v>
      </c>
      <c r="L766" s="9">
        <v>0</v>
      </c>
      <c r="M766" s="9">
        <v>960</v>
      </c>
      <c r="N766" s="9">
        <v>960</v>
      </c>
      <c r="O766" s="136"/>
      <c r="P766" s="149"/>
    </row>
    <row r="767" spans="1:16" ht="40.5" x14ac:dyDescent="0.35">
      <c r="A767" s="149"/>
      <c r="B767" s="49" t="s">
        <v>18</v>
      </c>
      <c r="C767" s="119"/>
      <c r="D767" s="50"/>
      <c r="E767" s="50"/>
      <c r="F767" s="65"/>
      <c r="G767" s="119"/>
      <c r="H767" s="9"/>
      <c r="I767" s="9"/>
      <c r="J767" s="9"/>
      <c r="K767" s="9"/>
      <c r="L767" s="9"/>
      <c r="M767" s="9"/>
      <c r="N767" s="9"/>
      <c r="O767" s="136"/>
      <c r="P767" s="149"/>
    </row>
    <row r="768" spans="1:16" ht="40.5" x14ac:dyDescent="0.35">
      <c r="A768" s="149"/>
      <c r="B768" s="49" t="s">
        <v>20</v>
      </c>
      <c r="C768" s="119"/>
      <c r="D768" s="50"/>
      <c r="E768" s="50"/>
      <c r="F768" s="65"/>
      <c r="G768" s="119"/>
      <c r="H768" s="9"/>
      <c r="I768" s="9"/>
      <c r="J768" s="9"/>
      <c r="K768" s="9"/>
      <c r="L768" s="9"/>
      <c r="M768" s="9"/>
      <c r="N768" s="9"/>
      <c r="O768" s="136"/>
      <c r="P768" s="149"/>
    </row>
    <row r="769" spans="1:16" x14ac:dyDescent="0.35">
      <c r="A769" s="149" t="s">
        <v>146</v>
      </c>
      <c r="B769" s="49" t="s">
        <v>8</v>
      </c>
      <c r="C769" s="119"/>
      <c r="D769" s="50"/>
      <c r="E769" s="50"/>
      <c r="F769" s="51"/>
      <c r="G769" s="119"/>
      <c r="H769" s="9" t="s">
        <v>48</v>
      </c>
      <c r="I769" s="17" t="s">
        <v>48</v>
      </c>
      <c r="J769" s="17" t="s">
        <v>48</v>
      </c>
      <c r="K769" s="17" t="s">
        <v>48</v>
      </c>
      <c r="L769" s="17"/>
      <c r="M769" s="9" t="s">
        <v>48</v>
      </c>
      <c r="N769" s="9" t="s">
        <v>48</v>
      </c>
      <c r="O769" s="136" t="s">
        <v>41</v>
      </c>
      <c r="P769" s="149" t="s">
        <v>505</v>
      </c>
    </row>
    <row r="770" spans="1:16" ht="40.5" x14ac:dyDescent="0.35">
      <c r="A770" s="149"/>
      <c r="B770" s="49" t="s">
        <v>33</v>
      </c>
      <c r="C770" s="119"/>
      <c r="D770" s="50"/>
      <c r="E770" s="50"/>
      <c r="F770" s="51"/>
      <c r="G770" s="119"/>
      <c r="H770" s="9"/>
      <c r="I770" s="9" t="s">
        <v>27</v>
      </c>
      <c r="J770" s="9" t="s">
        <v>27</v>
      </c>
      <c r="K770" s="9" t="s">
        <v>27</v>
      </c>
      <c r="L770" s="9" t="s">
        <v>27</v>
      </c>
      <c r="M770" s="9"/>
      <c r="N770" s="9"/>
      <c r="O770" s="136"/>
      <c r="P770" s="149"/>
    </row>
    <row r="771" spans="1:16" ht="40.5" x14ac:dyDescent="0.35">
      <c r="A771" s="149"/>
      <c r="B771" s="49" t="s">
        <v>10</v>
      </c>
      <c r="C771" s="119"/>
      <c r="D771" s="50"/>
      <c r="E771" s="50"/>
      <c r="F771" s="51"/>
      <c r="G771" s="119"/>
      <c r="H771" s="9">
        <f>H772</f>
        <v>50000.2</v>
      </c>
      <c r="I771" s="9">
        <f>I772</f>
        <v>20500</v>
      </c>
      <c r="J771" s="9">
        <f t="shared" ref="J771:L771" si="172">J772</f>
        <v>2051</v>
      </c>
      <c r="K771" s="9">
        <f t="shared" si="172"/>
        <v>27449.200000000001</v>
      </c>
      <c r="L771" s="9">
        <f t="shared" si="172"/>
        <v>0</v>
      </c>
      <c r="M771" s="9">
        <f>M772</f>
        <v>235631.5</v>
      </c>
      <c r="N771" s="9">
        <f>N772</f>
        <v>237099.4</v>
      </c>
      <c r="O771" s="136"/>
      <c r="P771" s="149"/>
    </row>
    <row r="772" spans="1:16" x14ac:dyDescent="0.35">
      <c r="A772" s="149"/>
      <c r="B772" s="49" t="s">
        <v>32</v>
      </c>
      <c r="C772" s="119"/>
      <c r="D772" s="50"/>
      <c r="E772" s="50"/>
      <c r="F772" s="51"/>
      <c r="G772" s="119"/>
      <c r="H772" s="9">
        <f>H779</f>
        <v>50000.2</v>
      </c>
      <c r="I772" s="9">
        <f>I779</f>
        <v>20500</v>
      </c>
      <c r="J772" s="9">
        <f t="shared" ref="J772:L772" si="173">J779</f>
        <v>2051</v>
      </c>
      <c r="K772" s="9">
        <f t="shared" si="173"/>
        <v>27449.200000000001</v>
      </c>
      <c r="L772" s="9">
        <f t="shared" si="173"/>
        <v>0</v>
      </c>
      <c r="M772" s="9">
        <f>M779</f>
        <v>235631.5</v>
      </c>
      <c r="N772" s="9">
        <f>N779</f>
        <v>237099.4</v>
      </c>
      <c r="O772" s="136"/>
      <c r="P772" s="149"/>
    </row>
    <row r="773" spans="1:16" ht="40.5" x14ac:dyDescent="0.35">
      <c r="A773" s="149"/>
      <c r="B773" s="49" t="s">
        <v>18</v>
      </c>
      <c r="C773" s="119"/>
      <c r="D773" s="50"/>
      <c r="E773" s="50"/>
      <c r="F773" s="65"/>
      <c r="G773" s="119"/>
      <c r="H773" s="9"/>
      <c r="I773" s="9"/>
      <c r="J773" s="9"/>
      <c r="K773" s="9"/>
      <c r="L773" s="9"/>
      <c r="M773" s="9"/>
      <c r="N773" s="9"/>
      <c r="O773" s="136"/>
      <c r="P773" s="149"/>
    </row>
    <row r="774" spans="1:16" x14ac:dyDescent="0.35">
      <c r="A774" s="149"/>
      <c r="B774" s="49" t="s">
        <v>19</v>
      </c>
      <c r="C774" s="119"/>
      <c r="D774" s="50"/>
      <c r="E774" s="50"/>
      <c r="F774" s="65"/>
      <c r="G774" s="119"/>
      <c r="H774" s="9"/>
      <c r="I774" s="9"/>
      <c r="J774" s="9"/>
      <c r="K774" s="9"/>
      <c r="L774" s="9"/>
      <c r="M774" s="9"/>
      <c r="N774" s="9"/>
      <c r="O774" s="136"/>
      <c r="P774" s="149"/>
    </row>
    <row r="775" spans="1:16" ht="40.5" x14ac:dyDescent="0.35">
      <c r="A775" s="149"/>
      <c r="B775" s="49" t="s">
        <v>20</v>
      </c>
      <c r="C775" s="119"/>
      <c r="D775" s="50"/>
      <c r="E775" s="50"/>
      <c r="F775" s="65"/>
      <c r="G775" s="119"/>
      <c r="H775" s="9"/>
      <c r="I775" s="9"/>
      <c r="J775" s="9"/>
      <c r="K775" s="9"/>
      <c r="L775" s="9"/>
      <c r="M775" s="9"/>
      <c r="N775" s="9"/>
      <c r="O775" s="136"/>
      <c r="P775" s="149"/>
    </row>
    <row r="776" spans="1:16" ht="40.5" x14ac:dyDescent="0.35">
      <c r="A776" s="149" t="s">
        <v>147</v>
      </c>
      <c r="B776" s="49" t="s">
        <v>61</v>
      </c>
      <c r="C776" s="119"/>
      <c r="D776" s="50"/>
      <c r="E776" s="50"/>
      <c r="F776" s="51"/>
      <c r="G776" s="119"/>
      <c r="H776" s="17" t="s">
        <v>48</v>
      </c>
      <c r="I776" s="17" t="s">
        <v>48</v>
      </c>
      <c r="J776" s="17" t="s">
        <v>48</v>
      </c>
      <c r="K776" s="17" t="s">
        <v>48</v>
      </c>
      <c r="L776" s="17"/>
      <c r="M776" s="17" t="s">
        <v>48</v>
      </c>
      <c r="N776" s="17" t="s">
        <v>48</v>
      </c>
      <c r="O776" s="136" t="s">
        <v>41</v>
      </c>
      <c r="P776" s="149" t="s">
        <v>661</v>
      </c>
    </row>
    <row r="777" spans="1:16" ht="40.5" x14ac:dyDescent="0.35">
      <c r="A777" s="149"/>
      <c r="B777" s="49" t="s">
        <v>33</v>
      </c>
      <c r="C777" s="119"/>
      <c r="D777" s="50"/>
      <c r="E777" s="50"/>
      <c r="F777" s="51"/>
      <c r="G777" s="119"/>
      <c r="H777" s="17"/>
      <c r="I777" s="9" t="s">
        <v>27</v>
      </c>
      <c r="J777" s="9" t="s">
        <v>27</v>
      </c>
      <c r="K777" s="9" t="s">
        <v>27</v>
      </c>
      <c r="L777" s="9" t="s">
        <v>27</v>
      </c>
      <c r="M777" s="17"/>
      <c r="N777" s="17"/>
      <c r="O777" s="136"/>
      <c r="P777" s="149"/>
    </row>
    <row r="778" spans="1:16" ht="40.5" x14ac:dyDescent="0.35">
      <c r="A778" s="149"/>
      <c r="B778" s="49" t="s">
        <v>10</v>
      </c>
      <c r="C778" s="119"/>
      <c r="D778" s="50"/>
      <c r="E778" s="50"/>
      <c r="F778" s="51"/>
      <c r="G778" s="119"/>
      <c r="H778" s="17">
        <f>H779</f>
        <v>50000.2</v>
      </c>
      <c r="I778" s="17">
        <f>I779</f>
        <v>20500</v>
      </c>
      <c r="J778" s="17">
        <f t="shared" ref="J778:L778" si="174">J779</f>
        <v>2051</v>
      </c>
      <c r="K778" s="17">
        <f t="shared" si="174"/>
        <v>27449.200000000001</v>
      </c>
      <c r="L778" s="17">
        <f t="shared" si="174"/>
        <v>0</v>
      </c>
      <c r="M778" s="17">
        <f>M779</f>
        <v>235631.5</v>
      </c>
      <c r="N778" s="17">
        <f>N779</f>
        <v>237099.4</v>
      </c>
      <c r="O778" s="136"/>
      <c r="P778" s="149"/>
    </row>
    <row r="779" spans="1:16" x14ac:dyDescent="0.35">
      <c r="A779" s="149"/>
      <c r="B779" s="49" t="s">
        <v>32</v>
      </c>
      <c r="C779" s="119">
        <v>126</v>
      </c>
      <c r="D779" s="50" t="s">
        <v>477</v>
      </c>
      <c r="E779" s="50" t="s">
        <v>477</v>
      </c>
      <c r="F779" s="50" t="s">
        <v>366</v>
      </c>
      <c r="G779" s="119">
        <v>200</v>
      </c>
      <c r="H779" s="9">
        <f>SUM(I779:L779)</f>
        <v>50000.2</v>
      </c>
      <c r="I779" s="9">
        <v>20500</v>
      </c>
      <c r="J779" s="9">
        <v>2051</v>
      </c>
      <c r="K779" s="9">
        <v>27449.200000000001</v>
      </c>
      <c r="L779" s="9">
        <v>0</v>
      </c>
      <c r="M779" s="9">
        <v>235631.5</v>
      </c>
      <c r="N779" s="9">
        <v>237099.4</v>
      </c>
      <c r="O779" s="136"/>
      <c r="P779" s="149"/>
    </row>
    <row r="780" spans="1:16" ht="40.5" x14ac:dyDescent="0.35">
      <c r="A780" s="149"/>
      <c r="B780" s="49" t="s">
        <v>18</v>
      </c>
      <c r="C780" s="119"/>
      <c r="D780" s="50"/>
      <c r="E780" s="50"/>
      <c r="F780" s="65"/>
      <c r="G780" s="119"/>
      <c r="H780" s="9"/>
      <c r="I780" s="9"/>
      <c r="J780" s="9"/>
      <c r="K780" s="9"/>
      <c r="L780" s="9"/>
      <c r="M780" s="9"/>
      <c r="N780" s="9"/>
      <c r="O780" s="136"/>
      <c r="P780" s="149"/>
    </row>
    <row r="781" spans="1:16" x14ac:dyDescent="0.35">
      <c r="A781" s="149"/>
      <c r="B781" s="49" t="s">
        <v>19</v>
      </c>
      <c r="C781" s="119"/>
      <c r="D781" s="50"/>
      <c r="E781" s="50"/>
      <c r="F781" s="65"/>
      <c r="G781" s="119"/>
      <c r="H781" s="9"/>
      <c r="I781" s="9"/>
      <c r="J781" s="9"/>
      <c r="K781" s="9"/>
      <c r="L781" s="9"/>
      <c r="M781" s="9"/>
      <c r="N781" s="9"/>
      <c r="O781" s="136"/>
      <c r="P781" s="149"/>
    </row>
    <row r="782" spans="1:16" ht="154.5" customHeight="1" x14ac:dyDescent="0.35">
      <c r="A782" s="149"/>
      <c r="B782" s="49" t="s">
        <v>20</v>
      </c>
      <c r="C782" s="119"/>
      <c r="D782" s="50"/>
      <c r="E782" s="50"/>
      <c r="F782" s="65"/>
      <c r="G782" s="119"/>
      <c r="H782" s="9"/>
      <c r="I782" s="9"/>
      <c r="J782" s="9"/>
      <c r="K782" s="9"/>
      <c r="L782" s="9"/>
      <c r="M782" s="9"/>
      <c r="N782" s="9"/>
      <c r="O782" s="136"/>
      <c r="P782" s="149"/>
    </row>
    <row r="783" spans="1:16" x14ac:dyDescent="0.35">
      <c r="A783" s="149" t="s">
        <v>148</v>
      </c>
      <c r="B783" s="49" t="s">
        <v>134</v>
      </c>
      <c r="C783" s="119"/>
      <c r="D783" s="50"/>
      <c r="E783" s="50"/>
      <c r="F783" s="51"/>
      <c r="G783" s="119"/>
      <c r="H783" s="9" t="s">
        <v>48</v>
      </c>
      <c r="I783" s="17" t="s">
        <v>48</v>
      </c>
      <c r="J783" s="17" t="s">
        <v>48</v>
      </c>
      <c r="K783" s="17" t="s">
        <v>48</v>
      </c>
      <c r="L783" s="17" t="s">
        <v>48</v>
      </c>
      <c r="M783" s="9" t="s">
        <v>48</v>
      </c>
      <c r="N783" s="9" t="s">
        <v>48</v>
      </c>
      <c r="O783" s="136" t="s">
        <v>41</v>
      </c>
      <c r="P783" s="149" t="s">
        <v>506</v>
      </c>
    </row>
    <row r="784" spans="1:16" ht="40.5" x14ac:dyDescent="0.35">
      <c r="A784" s="149"/>
      <c r="B784" s="49" t="s">
        <v>33</v>
      </c>
      <c r="C784" s="119"/>
      <c r="D784" s="50"/>
      <c r="E784" s="50"/>
      <c r="F784" s="51"/>
      <c r="G784" s="119"/>
      <c r="H784" s="9"/>
      <c r="I784" s="9" t="s">
        <v>27</v>
      </c>
      <c r="J784" s="9" t="s">
        <v>27</v>
      </c>
      <c r="K784" s="9" t="s">
        <v>27</v>
      </c>
      <c r="L784" s="9" t="s">
        <v>27</v>
      </c>
      <c r="M784" s="9"/>
      <c r="N784" s="9"/>
      <c r="O784" s="136"/>
      <c r="P784" s="149"/>
    </row>
    <row r="785" spans="1:16" ht="40.5" x14ac:dyDescent="0.35">
      <c r="A785" s="149"/>
      <c r="B785" s="49" t="s">
        <v>10</v>
      </c>
      <c r="C785" s="119"/>
      <c r="D785" s="50"/>
      <c r="E785" s="50"/>
      <c r="F785" s="51"/>
      <c r="G785" s="119"/>
      <c r="H785" s="9">
        <f>H786</f>
        <v>99231.2</v>
      </c>
      <c r="I785" s="9">
        <f>I786</f>
        <v>24500</v>
      </c>
      <c r="J785" s="9">
        <f t="shared" ref="J785:L785" si="175">J786</f>
        <v>24889.4</v>
      </c>
      <c r="K785" s="9">
        <f t="shared" si="175"/>
        <v>20000</v>
      </c>
      <c r="L785" s="9">
        <f t="shared" si="175"/>
        <v>29841.8</v>
      </c>
      <c r="M785" s="9">
        <f>M786</f>
        <v>99231.2</v>
      </c>
      <c r="N785" s="9">
        <f>N786</f>
        <v>99231.2</v>
      </c>
      <c r="O785" s="136"/>
      <c r="P785" s="149"/>
    </row>
    <row r="786" spans="1:16" x14ac:dyDescent="0.35">
      <c r="A786" s="149"/>
      <c r="B786" s="49" t="s">
        <v>32</v>
      </c>
      <c r="C786" s="119"/>
      <c r="D786" s="50"/>
      <c r="E786" s="50"/>
      <c r="F786" s="51"/>
      <c r="G786" s="119"/>
      <c r="H786" s="9">
        <f>H793</f>
        <v>99231.2</v>
      </c>
      <c r="I786" s="9">
        <f>I793</f>
        <v>24500</v>
      </c>
      <c r="J786" s="9">
        <f t="shared" ref="J786:L786" si="176">J793</f>
        <v>24889.4</v>
      </c>
      <c r="K786" s="9">
        <f t="shared" si="176"/>
        <v>20000</v>
      </c>
      <c r="L786" s="9">
        <f t="shared" si="176"/>
        <v>29841.8</v>
      </c>
      <c r="M786" s="9">
        <f>M793</f>
        <v>99231.2</v>
      </c>
      <c r="N786" s="9">
        <f>N793</f>
        <v>99231.2</v>
      </c>
      <c r="O786" s="136"/>
      <c r="P786" s="149"/>
    </row>
    <row r="787" spans="1:16" ht="40.5" x14ac:dyDescent="0.35">
      <c r="A787" s="149"/>
      <c r="B787" s="49" t="s">
        <v>18</v>
      </c>
      <c r="C787" s="119"/>
      <c r="D787" s="50"/>
      <c r="E787" s="50"/>
      <c r="F787" s="65"/>
      <c r="G787" s="119"/>
      <c r="H787" s="9"/>
      <c r="I787" s="9"/>
      <c r="J787" s="9"/>
      <c r="K787" s="9"/>
      <c r="L787" s="9"/>
      <c r="M787" s="9"/>
      <c r="N787" s="9"/>
      <c r="O787" s="136"/>
      <c r="P787" s="149"/>
    </row>
    <row r="788" spans="1:16" x14ac:dyDescent="0.35">
      <c r="A788" s="149"/>
      <c r="B788" s="49" t="s">
        <v>19</v>
      </c>
      <c r="C788" s="119"/>
      <c r="D788" s="50"/>
      <c r="E788" s="50"/>
      <c r="F788" s="65"/>
      <c r="G788" s="119"/>
      <c r="H788" s="9"/>
      <c r="I788" s="9"/>
      <c r="J788" s="9"/>
      <c r="K788" s="9"/>
      <c r="L788" s="9"/>
      <c r="M788" s="9"/>
      <c r="N788" s="9"/>
      <c r="O788" s="136"/>
      <c r="P788" s="149"/>
    </row>
    <row r="789" spans="1:16" ht="40.5" x14ac:dyDescent="0.35">
      <c r="A789" s="149"/>
      <c r="B789" s="49" t="s">
        <v>20</v>
      </c>
      <c r="C789" s="119"/>
      <c r="D789" s="50"/>
      <c r="E789" s="50"/>
      <c r="F789" s="65"/>
      <c r="G789" s="119"/>
      <c r="H789" s="9"/>
      <c r="I789" s="9"/>
      <c r="J789" s="9"/>
      <c r="K789" s="9"/>
      <c r="L789" s="9"/>
      <c r="M789" s="9"/>
      <c r="N789" s="9"/>
      <c r="O789" s="136"/>
      <c r="P789" s="149"/>
    </row>
    <row r="790" spans="1:16" x14ac:dyDescent="0.35">
      <c r="A790" s="149" t="s">
        <v>149</v>
      </c>
      <c r="B790" s="80" t="s">
        <v>150</v>
      </c>
      <c r="C790" s="119"/>
      <c r="D790" s="50"/>
      <c r="E790" s="50"/>
      <c r="F790" s="51"/>
      <c r="G790" s="119"/>
      <c r="H790" s="17" t="s">
        <v>48</v>
      </c>
      <c r="I790" s="17" t="s">
        <v>48</v>
      </c>
      <c r="J790" s="17" t="s">
        <v>48</v>
      </c>
      <c r="K790" s="17" t="s">
        <v>48</v>
      </c>
      <c r="L790" s="17" t="s">
        <v>48</v>
      </c>
      <c r="M790" s="17" t="s">
        <v>48</v>
      </c>
      <c r="N790" s="17" t="s">
        <v>48</v>
      </c>
      <c r="O790" s="136" t="s">
        <v>41</v>
      </c>
      <c r="P790" s="149"/>
    </row>
    <row r="791" spans="1:16" ht="40.5" x14ac:dyDescent="0.35">
      <c r="A791" s="149"/>
      <c r="B791" s="49" t="s">
        <v>35</v>
      </c>
      <c r="C791" s="119"/>
      <c r="D791" s="50"/>
      <c r="E791" s="50"/>
      <c r="F791" s="51"/>
      <c r="G791" s="119"/>
      <c r="H791" s="9"/>
      <c r="I791" s="9" t="s">
        <v>27</v>
      </c>
      <c r="J791" s="9" t="s">
        <v>27</v>
      </c>
      <c r="K791" s="9" t="s">
        <v>27</v>
      </c>
      <c r="L791" s="9" t="s">
        <v>27</v>
      </c>
      <c r="M791" s="9"/>
      <c r="N791" s="9"/>
      <c r="O791" s="136"/>
      <c r="P791" s="149"/>
    </row>
    <row r="792" spans="1:16" ht="40.5" x14ac:dyDescent="0.35">
      <c r="A792" s="149"/>
      <c r="B792" s="49" t="s">
        <v>10</v>
      </c>
      <c r="C792" s="119"/>
      <c r="D792" s="50"/>
      <c r="E792" s="50"/>
      <c r="F792" s="51"/>
      <c r="G792" s="119"/>
      <c r="H792" s="9">
        <f>H793</f>
        <v>99231.2</v>
      </c>
      <c r="I792" s="9">
        <f>I793</f>
        <v>24500</v>
      </c>
      <c r="J792" s="9">
        <f t="shared" ref="J792:L792" si="177">J793</f>
        <v>24889.4</v>
      </c>
      <c r="K792" s="9">
        <f t="shared" si="177"/>
        <v>20000</v>
      </c>
      <c r="L792" s="9">
        <f t="shared" si="177"/>
        <v>29841.8</v>
      </c>
      <c r="M792" s="9">
        <f>M793</f>
        <v>99231.2</v>
      </c>
      <c r="N792" s="9">
        <f>N793</f>
        <v>99231.2</v>
      </c>
      <c r="O792" s="136"/>
      <c r="P792" s="149"/>
    </row>
    <row r="793" spans="1:16" x14ac:dyDescent="0.35">
      <c r="A793" s="149"/>
      <c r="B793" s="49" t="s">
        <v>32</v>
      </c>
      <c r="C793" s="119">
        <v>126</v>
      </c>
      <c r="D793" s="50" t="s">
        <v>477</v>
      </c>
      <c r="E793" s="50" t="s">
        <v>477</v>
      </c>
      <c r="F793" s="50" t="s">
        <v>367</v>
      </c>
      <c r="G793" s="119">
        <v>300</v>
      </c>
      <c r="H793" s="9">
        <f>SUM(I793:L793)</f>
        <v>99231.2</v>
      </c>
      <c r="I793" s="9">
        <v>24500</v>
      </c>
      <c r="J793" s="9">
        <v>24889.4</v>
      </c>
      <c r="K793" s="9">
        <v>20000</v>
      </c>
      <c r="L793" s="9">
        <v>29841.8</v>
      </c>
      <c r="M793" s="9">
        <v>99231.2</v>
      </c>
      <c r="N793" s="9">
        <v>99231.2</v>
      </c>
      <c r="O793" s="136"/>
      <c r="P793" s="149"/>
    </row>
    <row r="794" spans="1:16" ht="40.5" x14ac:dyDescent="0.35">
      <c r="A794" s="149"/>
      <c r="B794" s="49" t="s">
        <v>18</v>
      </c>
      <c r="C794" s="119"/>
      <c r="D794" s="50"/>
      <c r="E794" s="50"/>
      <c r="F794" s="65"/>
      <c r="G794" s="119"/>
      <c r="H794" s="9"/>
      <c r="I794" s="9"/>
      <c r="J794" s="9"/>
      <c r="K794" s="9"/>
      <c r="L794" s="9"/>
      <c r="M794" s="9"/>
      <c r="N794" s="9"/>
      <c r="O794" s="136"/>
      <c r="P794" s="149"/>
    </row>
    <row r="795" spans="1:16" x14ac:dyDescent="0.35">
      <c r="A795" s="149"/>
      <c r="B795" s="49" t="s">
        <v>19</v>
      </c>
      <c r="C795" s="119"/>
      <c r="D795" s="50"/>
      <c r="E795" s="50"/>
      <c r="F795" s="65"/>
      <c r="G795" s="119"/>
      <c r="H795" s="9"/>
      <c r="I795" s="9"/>
      <c r="J795" s="9"/>
      <c r="K795" s="9"/>
      <c r="L795" s="9"/>
      <c r="M795" s="9"/>
      <c r="N795" s="9"/>
      <c r="O795" s="136"/>
      <c r="P795" s="149"/>
    </row>
    <row r="796" spans="1:16" ht="40.5" x14ac:dyDescent="0.35">
      <c r="A796" s="149"/>
      <c r="B796" s="49" t="s">
        <v>20</v>
      </c>
      <c r="C796" s="119"/>
      <c r="D796" s="50"/>
      <c r="E796" s="50"/>
      <c r="F796" s="65"/>
      <c r="G796" s="119"/>
      <c r="H796" s="9"/>
      <c r="I796" s="9"/>
      <c r="J796" s="9"/>
      <c r="K796" s="9"/>
      <c r="L796" s="9"/>
      <c r="M796" s="9"/>
      <c r="N796" s="9"/>
      <c r="O796" s="136"/>
      <c r="P796" s="149"/>
    </row>
    <row r="797" spans="1:16" ht="40.5" customHeight="1" x14ac:dyDescent="0.35">
      <c r="A797" s="149" t="s">
        <v>247</v>
      </c>
      <c r="B797" s="49" t="s">
        <v>122</v>
      </c>
      <c r="C797" s="119"/>
      <c r="D797" s="50"/>
      <c r="E797" s="50"/>
      <c r="F797" s="65"/>
      <c r="G797" s="119"/>
      <c r="H797" s="16">
        <v>3</v>
      </c>
      <c r="I797" s="131"/>
      <c r="J797" s="131">
        <v>3</v>
      </c>
      <c r="K797" s="131">
        <v>3</v>
      </c>
      <c r="L797" s="131">
        <v>3</v>
      </c>
      <c r="M797" s="9"/>
      <c r="N797" s="9"/>
      <c r="O797" s="136" t="s">
        <v>41</v>
      </c>
      <c r="P797" s="132" t="s">
        <v>662</v>
      </c>
    </row>
    <row r="798" spans="1:16" ht="40.5" x14ac:dyDescent="0.35">
      <c r="A798" s="149"/>
      <c r="B798" s="49" t="s">
        <v>35</v>
      </c>
      <c r="C798" s="119"/>
      <c r="D798" s="50"/>
      <c r="E798" s="50"/>
      <c r="F798" s="65"/>
      <c r="G798" s="119"/>
      <c r="H798" s="9"/>
      <c r="I798" s="9" t="s">
        <v>27</v>
      </c>
      <c r="J798" s="9" t="s">
        <v>27</v>
      </c>
      <c r="K798" s="9" t="s">
        <v>27</v>
      </c>
      <c r="L798" s="9" t="s">
        <v>27</v>
      </c>
      <c r="M798" s="9"/>
      <c r="N798" s="9"/>
      <c r="O798" s="136"/>
      <c r="P798" s="133"/>
    </row>
    <row r="799" spans="1:16" ht="40.5" x14ac:dyDescent="0.35">
      <c r="A799" s="149"/>
      <c r="B799" s="49" t="s">
        <v>10</v>
      </c>
      <c r="C799" s="119"/>
      <c r="D799" s="50"/>
      <c r="E799" s="50"/>
      <c r="F799" s="65"/>
      <c r="G799" s="119"/>
      <c r="H799" s="9">
        <f>H800+H801</f>
        <v>143001.97999999998</v>
      </c>
      <c r="I799" s="9">
        <f t="shared" ref="I799:L799" si="178">I800+I801</f>
        <v>0</v>
      </c>
      <c r="J799" s="9">
        <f t="shared" si="178"/>
        <v>25499.8</v>
      </c>
      <c r="K799" s="9">
        <f t="shared" si="178"/>
        <v>110000</v>
      </c>
      <c r="L799" s="9">
        <f t="shared" si="178"/>
        <v>7502.18</v>
      </c>
      <c r="M799" s="9">
        <f>M800+M801</f>
        <v>0</v>
      </c>
      <c r="N799" s="9">
        <f>N800+N801</f>
        <v>0</v>
      </c>
      <c r="O799" s="136"/>
      <c r="P799" s="133"/>
    </row>
    <row r="800" spans="1:16" x14ac:dyDescent="0.35">
      <c r="A800" s="149"/>
      <c r="B800" s="49" t="s">
        <v>32</v>
      </c>
      <c r="C800" s="119"/>
      <c r="D800" s="50"/>
      <c r="E800" s="50"/>
      <c r="F800" s="50"/>
      <c r="G800" s="119"/>
      <c r="H800" s="9">
        <f>H807</f>
        <v>143001.97999999998</v>
      </c>
      <c r="I800" s="9">
        <f t="shared" ref="I800:L800" si="179">I807</f>
        <v>0</v>
      </c>
      <c r="J800" s="9">
        <f t="shared" si="179"/>
        <v>25499.8</v>
      </c>
      <c r="K800" s="9">
        <f t="shared" si="179"/>
        <v>110000</v>
      </c>
      <c r="L800" s="9">
        <f t="shared" si="179"/>
        <v>7502.18</v>
      </c>
      <c r="M800" s="9">
        <f>M807</f>
        <v>0</v>
      </c>
      <c r="N800" s="9">
        <f>N807</f>
        <v>0</v>
      </c>
      <c r="O800" s="136"/>
      <c r="P800" s="133"/>
    </row>
    <row r="801" spans="1:16" ht="40.5" x14ac:dyDescent="0.35">
      <c r="A801" s="149"/>
      <c r="B801" s="49" t="s">
        <v>18</v>
      </c>
      <c r="C801" s="119"/>
      <c r="D801" s="50"/>
      <c r="E801" s="50"/>
      <c r="F801" s="65"/>
      <c r="G801" s="119"/>
      <c r="H801" s="9"/>
      <c r="I801" s="9"/>
      <c r="J801" s="9"/>
      <c r="K801" s="9"/>
      <c r="L801" s="9"/>
      <c r="M801" s="9"/>
      <c r="N801" s="9"/>
      <c r="O801" s="136"/>
      <c r="P801" s="133"/>
    </row>
    <row r="802" spans="1:16" x14ac:dyDescent="0.35">
      <c r="A802" s="149"/>
      <c r="B802" s="49" t="s">
        <v>19</v>
      </c>
      <c r="C802" s="119"/>
      <c r="D802" s="50"/>
      <c r="E802" s="50"/>
      <c r="F802" s="65"/>
      <c r="G802" s="119"/>
      <c r="H802" s="9"/>
      <c r="I802" s="9"/>
      <c r="J802" s="9"/>
      <c r="K802" s="9"/>
      <c r="L802" s="9"/>
      <c r="M802" s="9"/>
      <c r="N802" s="9"/>
      <c r="O802" s="136"/>
      <c r="P802" s="133"/>
    </row>
    <row r="803" spans="1:16" ht="40.5" x14ac:dyDescent="0.35">
      <c r="A803" s="149"/>
      <c r="B803" s="49" t="s">
        <v>20</v>
      </c>
      <c r="C803" s="119"/>
      <c r="D803" s="50"/>
      <c r="E803" s="50"/>
      <c r="F803" s="65"/>
      <c r="G803" s="119"/>
      <c r="H803" s="9"/>
      <c r="I803" s="9"/>
      <c r="J803" s="9"/>
      <c r="K803" s="9"/>
      <c r="L803" s="9"/>
      <c r="M803" s="9"/>
      <c r="N803" s="9"/>
      <c r="O803" s="136"/>
      <c r="P803" s="134"/>
    </row>
    <row r="804" spans="1:16" ht="40.5" x14ac:dyDescent="0.35">
      <c r="A804" s="149" t="s">
        <v>298</v>
      </c>
      <c r="B804" s="49" t="s">
        <v>228</v>
      </c>
      <c r="C804" s="119"/>
      <c r="D804" s="50"/>
      <c r="E804" s="50"/>
      <c r="F804" s="65"/>
      <c r="G804" s="119"/>
      <c r="H804" s="9" t="s">
        <v>48</v>
      </c>
      <c r="I804" s="17"/>
      <c r="J804" s="17" t="s">
        <v>48</v>
      </c>
      <c r="K804" s="17" t="s">
        <v>48</v>
      </c>
      <c r="L804" s="17" t="s">
        <v>48</v>
      </c>
      <c r="M804" s="9"/>
      <c r="N804" s="9"/>
      <c r="O804" s="136" t="s">
        <v>41</v>
      </c>
      <c r="P804" s="132" t="s">
        <v>663</v>
      </c>
    </row>
    <row r="805" spans="1:16" ht="40.5" x14ac:dyDescent="0.35">
      <c r="A805" s="149"/>
      <c r="B805" s="49" t="s">
        <v>35</v>
      </c>
      <c r="C805" s="119"/>
      <c r="D805" s="50"/>
      <c r="E805" s="50"/>
      <c r="F805" s="65"/>
      <c r="G805" s="119"/>
      <c r="H805" s="9"/>
      <c r="I805" s="9" t="s">
        <v>27</v>
      </c>
      <c r="J805" s="9" t="s">
        <v>27</v>
      </c>
      <c r="K805" s="9" t="s">
        <v>27</v>
      </c>
      <c r="L805" s="9" t="s">
        <v>27</v>
      </c>
      <c r="M805" s="9"/>
      <c r="N805" s="9"/>
      <c r="O805" s="136"/>
      <c r="P805" s="133"/>
    </row>
    <row r="806" spans="1:16" ht="40.5" x14ac:dyDescent="0.35">
      <c r="A806" s="149"/>
      <c r="B806" s="49" t="s">
        <v>10</v>
      </c>
      <c r="C806" s="119"/>
      <c r="D806" s="50"/>
      <c r="E806" s="50"/>
      <c r="F806" s="65"/>
      <c r="G806" s="119"/>
      <c r="H806" s="9">
        <f>H807</f>
        <v>143001.97999999998</v>
      </c>
      <c r="I806" s="9">
        <f t="shared" ref="I806:L806" si="180">I807</f>
        <v>0</v>
      </c>
      <c r="J806" s="9">
        <f t="shared" si="180"/>
        <v>25499.8</v>
      </c>
      <c r="K806" s="9">
        <f t="shared" si="180"/>
        <v>110000</v>
      </c>
      <c r="L806" s="9">
        <f t="shared" si="180"/>
        <v>7502.18</v>
      </c>
      <c r="M806" s="9">
        <f>M807</f>
        <v>0</v>
      </c>
      <c r="N806" s="9">
        <f>N807</f>
        <v>0</v>
      </c>
      <c r="O806" s="136"/>
      <c r="P806" s="133"/>
    </row>
    <row r="807" spans="1:16" x14ac:dyDescent="0.35">
      <c r="A807" s="149"/>
      <c r="B807" s="49" t="s">
        <v>32</v>
      </c>
      <c r="C807" s="119">
        <v>126</v>
      </c>
      <c r="D807" s="50" t="s">
        <v>477</v>
      </c>
      <c r="E807" s="50" t="s">
        <v>477</v>
      </c>
      <c r="F807" s="50" t="s">
        <v>368</v>
      </c>
      <c r="G807" s="119">
        <v>200</v>
      </c>
      <c r="H807" s="9">
        <f>SUM(I807:L807)</f>
        <v>143001.97999999998</v>
      </c>
      <c r="I807" s="9">
        <v>0</v>
      </c>
      <c r="J807" s="9">
        <v>25499.8</v>
      </c>
      <c r="K807" s="9">
        <v>110000</v>
      </c>
      <c r="L807" s="9">
        <v>7502.18</v>
      </c>
      <c r="M807" s="9">
        <v>0</v>
      </c>
      <c r="N807" s="9">
        <v>0</v>
      </c>
      <c r="O807" s="136"/>
      <c r="P807" s="133"/>
    </row>
    <row r="808" spans="1:16" ht="40.5" x14ac:dyDescent="0.35">
      <c r="A808" s="149"/>
      <c r="B808" s="49" t="s">
        <v>18</v>
      </c>
      <c r="C808" s="119"/>
      <c r="D808" s="50"/>
      <c r="E808" s="50"/>
      <c r="F808" s="65"/>
      <c r="G808" s="119"/>
      <c r="H808" s="9"/>
      <c r="I808" s="9"/>
      <c r="J808" s="9"/>
      <c r="K808" s="9"/>
      <c r="L808" s="9"/>
      <c r="M808" s="9"/>
      <c r="N808" s="9"/>
      <c r="O808" s="136"/>
      <c r="P808" s="133"/>
    </row>
    <row r="809" spans="1:16" x14ac:dyDescent="0.35">
      <c r="A809" s="149"/>
      <c r="B809" s="49" t="s">
        <v>19</v>
      </c>
      <c r="C809" s="119"/>
      <c r="D809" s="50"/>
      <c r="E809" s="50"/>
      <c r="F809" s="65"/>
      <c r="G809" s="119"/>
      <c r="H809" s="9"/>
      <c r="I809" s="9"/>
      <c r="J809" s="9"/>
      <c r="K809" s="9"/>
      <c r="L809" s="9"/>
      <c r="M809" s="9"/>
      <c r="N809" s="9"/>
      <c r="O809" s="136"/>
      <c r="P809" s="133"/>
    </row>
    <row r="810" spans="1:16" ht="40.5" x14ac:dyDescent="0.35">
      <c r="A810" s="149"/>
      <c r="B810" s="49" t="s">
        <v>20</v>
      </c>
      <c r="C810" s="119"/>
      <c r="D810" s="50"/>
      <c r="E810" s="50"/>
      <c r="F810" s="65"/>
      <c r="G810" s="119"/>
      <c r="H810" s="9"/>
      <c r="I810" s="9"/>
      <c r="J810" s="9"/>
      <c r="K810" s="9"/>
      <c r="L810" s="9"/>
      <c r="M810" s="9"/>
      <c r="N810" s="9"/>
      <c r="O810" s="136"/>
      <c r="P810" s="134"/>
    </row>
    <row r="811" spans="1:16" ht="40.5" x14ac:dyDescent="0.35">
      <c r="A811" s="149" t="s">
        <v>527</v>
      </c>
      <c r="B811" s="49" t="s">
        <v>47</v>
      </c>
      <c r="C811" s="119"/>
      <c r="D811" s="50"/>
      <c r="E811" s="50"/>
      <c r="F811" s="65"/>
      <c r="G811" s="119"/>
      <c r="H811" s="9" t="s">
        <v>48</v>
      </c>
      <c r="I811" s="17" t="s">
        <v>48</v>
      </c>
      <c r="J811" s="17" t="s">
        <v>48</v>
      </c>
      <c r="K811" s="17" t="s">
        <v>48</v>
      </c>
      <c r="L811" s="17" t="s">
        <v>48</v>
      </c>
      <c r="M811" s="9" t="s">
        <v>48</v>
      </c>
      <c r="N811" s="9" t="s">
        <v>48</v>
      </c>
      <c r="O811" s="136" t="s">
        <v>41</v>
      </c>
      <c r="P811" s="149" t="s">
        <v>685</v>
      </c>
    </row>
    <row r="812" spans="1:16" ht="40.5" x14ac:dyDescent="0.35">
      <c r="A812" s="149"/>
      <c r="B812" s="49" t="s">
        <v>37</v>
      </c>
      <c r="C812" s="119"/>
      <c r="D812" s="50"/>
      <c r="E812" s="50"/>
      <c r="F812" s="65"/>
      <c r="G812" s="119"/>
      <c r="H812" s="9"/>
      <c r="I812" s="9" t="s">
        <v>27</v>
      </c>
      <c r="J812" s="9" t="s">
        <v>27</v>
      </c>
      <c r="K812" s="9" t="s">
        <v>27</v>
      </c>
      <c r="L812" s="9" t="s">
        <v>27</v>
      </c>
      <c r="M812" s="9"/>
      <c r="N812" s="9"/>
      <c r="O812" s="136"/>
      <c r="P812" s="149"/>
    </row>
    <row r="813" spans="1:16" ht="40.5" x14ac:dyDescent="0.35">
      <c r="A813" s="149"/>
      <c r="B813" s="49" t="s">
        <v>10</v>
      </c>
      <c r="C813" s="119"/>
      <c r="D813" s="50"/>
      <c r="E813" s="50"/>
      <c r="F813" s="65"/>
      <c r="G813" s="119"/>
      <c r="H813" s="9">
        <f>H814</f>
        <v>264731.71000000002</v>
      </c>
      <c r="I813" s="9">
        <f>I814</f>
        <v>65012.34</v>
      </c>
      <c r="J813" s="9">
        <f t="shared" ref="J813:L813" si="181">J814</f>
        <v>68065.600000000006</v>
      </c>
      <c r="K813" s="9">
        <f t="shared" si="181"/>
        <v>70091.7</v>
      </c>
      <c r="L813" s="9">
        <f t="shared" si="181"/>
        <v>61562.07</v>
      </c>
      <c r="M813" s="9">
        <f>M814</f>
        <v>273774</v>
      </c>
      <c r="N813" s="9">
        <f>N814</f>
        <v>283330</v>
      </c>
      <c r="O813" s="136"/>
      <c r="P813" s="149"/>
    </row>
    <row r="814" spans="1:16" x14ac:dyDescent="0.35">
      <c r="A814" s="149"/>
      <c r="B814" s="49" t="s">
        <v>11</v>
      </c>
      <c r="C814" s="119">
        <v>126</v>
      </c>
      <c r="D814" s="50" t="s">
        <v>477</v>
      </c>
      <c r="E814" s="50" t="s">
        <v>477</v>
      </c>
      <c r="F814" s="119" t="s">
        <v>370</v>
      </c>
      <c r="G814" s="119">
        <v>600</v>
      </c>
      <c r="H814" s="9">
        <f>SUM(I814:L814)</f>
        <v>264731.71000000002</v>
      </c>
      <c r="I814" s="9">
        <v>65012.34</v>
      </c>
      <c r="J814" s="9">
        <v>68065.600000000006</v>
      </c>
      <c r="K814" s="9">
        <v>70091.7</v>
      </c>
      <c r="L814" s="9">
        <v>61562.07</v>
      </c>
      <c r="M814" s="9">
        <v>273774</v>
      </c>
      <c r="N814" s="9">
        <v>283330</v>
      </c>
      <c r="O814" s="136"/>
      <c r="P814" s="149"/>
    </row>
    <row r="815" spans="1:16" ht="40.5" x14ac:dyDescent="0.35">
      <c r="A815" s="149"/>
      <c r="B815" s="49" t="s">
        <v>151</v>
      </c>
      <c r="C815" s="119"/>
      <c r="D815" s="50"/>
      <c r="E815" s="50"/>
      <c r="F815" s="119"/>
      <c r="G815" s="119"/>
      <c r="H815" s="9"/>
      <c r="I815" s="9"/>
      <c r="J815" s="9"/>
      <c r="K815" s="9"/>
      <c r="L815" s="9"/>
      <c r="M815" s="9"/>
      <c r="N815" s="9"/>
      <c r="O815" s="136"/>
      <c r="P815" s="149"/>
    </row>
    <row r="816" spans="1:16" x14ac:dyDescent="0.35">
      <c r="A816" s="149"/>
      <c r="B816" s="49" t="s">
        <v>19</v>
      </c>
      <c r="C816" s="119"/>
      <c r="D816" s="50"/>
      <c r="E816" s="50"/>
      <c r="F816" s="65"/>
      <c r="G816" s="119"/>
      <c r="H816" s="9"/>
      <c r="I816" s="9"/>
      <c r="J816" s="9"/>
      <c r="K816" s="9"/>
      <c r="L816" s="9"/>
      <c r="M816" s="9"/>
      <c r="N816" s="9"/>
      <c r="O816" s="136"/>
      <c r="P816" s="149"/>
    </row>
    <row r="817" spans="1:16" ht="40.5" x14ac:dyDescent="0.35">
      <c r="A817" s="149"/>
      <c r="B817" s="49" t="s">
        <v>14</v>
      </c>
      <c r="C817" s="119"/>
      <c r="D817" s="50"/>
      <c r="E817" s="50"/>
      <c r="F817" s="65"/>
      <c r="G817" s="119"/>
      <c r="H817" s="9"/>
      <c r="I817" s="9"/>
      <c r="J817" s="9"/>
      <c r="K817" s="9"/>
      <c r="L817" s="9"/>
      <c r="M817" s="9"/>
      <c r="N817" s="9"/>
      <c r="O817" s="136"/>
      <c r="P817" s="149"/>
    </row>
    <row r="818" spans="1:16" x14ac:dyDescent="0.35">
      <c r="A818" s="149" t="s">
        <v>345</v>
      </c>
      <c r="B818" s="49" t="s">
        <v>84</v>
      </c>
      <c r="C818" s="119"/>
      <c r="D818" s="50"/>
      <c r="E818" s="50"/>
      <c r="F818" s="65"/>
      <c r="G818" s="119"/>
      <c r="H818" s="9" t="s">
        <v>48</v>
      </c>
      <c r="I818" s="17" t="s">
        <v>48</v>
      </c>
      <c r="J818" s="17" t="s">
        <v>48</v>
      </c>
      <c r="K818" s="17" t="s">
        <v>48</v>
      </c>
      <c r="L818" s="17" t="s">
        <v>48</v>
      </c>
      <c r="M818" s="9" t="s">
        <v>48</v>
      </c>
      <c r="N818" s="9" t="s">
        <v>48</v>
      </c>
      <c r="O818" s="136" t="s">
        <v>41</v>
      </c>
      <c r="P818" s="149" t="s">
        <v>686</v>
      </c>
    </row>
    <row r="819" spans="1:16" ht="40.5" x14ac:dyDescent="0.35">
      <c r="A819" s="149"/>
      <c r="B819" s="49" t="s">
        <v>37</v>
      </c>
      <c r="C819" s="119"/>
      <c r="D819" s="50"/>
      <c r="E819" s="50"/>
      <c r="F819" s="65"/>
      <c r="G819" s="119"/>
      <c r="H819" s="9"/>
      <c r="I819" s="9" t="s">
        <v>27</v>
      </c>
      <c r="J819" s="9" t="s">
        <v>27</v>
      </c>
      <c r="K819" s="9" t="s">
        <v>27</v>
      </c>
      <c r="L819" s="9" t="s">
        <v>27</v>
      </c>
      <c r="M819" s="9"/>
      <c r="N819" s="9"/>
      <c r="O819" s="136"/>
      <c r="P819" s="149"/>
    </row>
    <row r="820" spans="1:16" ht="40.5" x14ac:dyDescent="0.35">
      <c r="A820" s="149"/>
      <c r="B820" s="49" t="s">
        <v>10</v>
      </c>
      <c r="C820" s="119"/>
      <c r="D820" s="50"/>
      <c r="E820" s="50"/>
      <c r="F820" s="119"/>
      <c r="G820" s="119"/>
      <c r="H820" s="9">
        <f>H821</f>
        <v>75679.64</v>
      </c>
      <c r="I820" s="9">
        <f>I821</f>
        <v>19706.64</v>
      </c>
      <c r="J820" s="9">
        <f t="shared" ref="J820:L820" si="182">J821</f>
        <v>11017.4</v>
      </c>
      <c r="K820" s="9">
        <f t="shared" si="182"/>
        <v>22500</v>
      </c>
      <c r="L820" s="9">
        <f t="shared" si="182"/>
        <v>22455.599999999999</v>
      </c>
      <c r="M820" s="9">
        <f>M821</f>
        <v>76233.399999999994</v>
      </c>
      <c r="N820" s="9">
        <f>N821</f>
        <v>76807.7</v>
      </c>
      <c r="O820" s="136"/>
      <c r="P820" s="149"/>
    </row>
    <row r="821" spans="1:16" x14ac:dyDescent="0.35">
      <c r="A821" s="149"/>
      <c r="B821" s="49" t="s">
        <v>11</v>
      </c>
      <c r="C821" s="119"/>
      <c r="D821" s="50"/>
      <c r="E821" s="50"/>
      <c r="F821" s="119"/>
      <c r="G821" s="119"/>
      <c r="H821" s="9">
        <f>H828</f>
        <v>75679.64</v>
      </c>
      <c r="I821" s="9">
        <f>I828</f>
        <v>19706.64</v>
      </c>
      <c r="J821" s="9">
        <f t="shared" ref="J821:L821" si="183">J828</f>
        <v>11017.4</v>
      </c>
      <c r="K821" s="9">
        <f t="shared" si="183"/>
        <v>22500</v>
      </c>
      <c r="L821" s="9">
        <f t="shared" si="183"/>
        <v>22455.599999999999</v>
      </c>
      <c r="M821" s="9">
        <f>M828</f>
        <v>76233.399999999994</v>
      </c>
      <c r="N821" s="9">
        <f>N828</f>
        <v>76807.7</v>
      </c>
      <c r="O821" s="136"/>
      <c r="P821" s="149"/>
    </row>
    <row r="822" spans="1:16" ht="40.5" x14ac:dyDescent="0.35">
      <c r="A822" s="149"/>
      <c r="B822" s="49" t="s">
        <v>18</v>
      </c>
      <c r="C822" s="119"/>
      <c r="D822" s="50"/>
      <c r="E822" s="50"/>
      <c r="F822" s="65"/>
      <c r="G822" s="119"/>
      <c r="H822" s="9"/>
      <c r="I822" s="9"/>
      <c r="J822" s="9"/>
      <c r="K822" s="9"/>
      <c r="L822" s="9"/>
      <c r="M822" s="9"/>
      <c r="N822" s="9"/>
      <c r="O822" s="136"/>
      <c r="P822" s="149"/>
    </row>
    <row r="823" spans="1:16" x14ac:dyDescent="0.35">
      <c r="A823" s="149"/>
      <c r="B823" s="49" t="s">
        <v>19</v>
      </c>
      <c r="C823" s="119"/>
      <c r="D823" s="50"/>
      <c r="E823" s="50"/>
      <c r="F823" s="65"/>
      <c r="G823" s="119"/>
      <c r="H823" s="9"/>
      <c r="I823" s="9"/>
      <c r="J823" s="9"/>
      <c r="K823" s="9"/>
      <c r="L823" s="9"/>
      <c r="M823" s="9"/>
      <c r="N823" s="9"/>
      <c r="O823" s="136"/>
      <c r="P823" s="149"/>
    </row>
    <row r="824" spans="1:16" ht="40.5" x14ac:dyDescent="0.35">
      <c r="A824" s="149"/>
      <c r="B824" s="49" t="s">
        <v>14</v>
      </c>
      <c r="C824" s="119"/>
      <c r="D824" s="50"/>
      <c r="E824" s="50"/>
      <c r="F824" s="65"/>
      <c r="G824" s="119"/>
      <c r="H824" s="9"/>
      <c r="I824" s="9"/>
      <c r="J824" s="9"/>
      <c r="K824" s="9"/>
      <c r="L824" s="9"/>
      <c r="M824" s="9"/>
      <c r="N824" s="9"/>
      <c r="O824" s="136"/>
      <c r="P824" s="149"/>
    </row>
    <row r="825" spans="1:16" x14ac:dyDescent="0.35">
      <c r="A825" s="149" t="s">
        <v>152</v>
      </c>
      <c r="B825" s="49" t="s">
        <v>84</v>
      </c>
      <c r="C825" s="119"/>
      <c r="D825" s="50"/>
      <c r="E825" s="50"/>
      <c r="F825" s="65"/>
      <c r="G825" s="119"/>
      <c r="H825" s="9" t="s">
        <v>48</v>
      </c>
      <c r="I825" s="17" t="s">
        <v>48</v>
      </c>
      <c r="J825" s="17" t="s">
        <v>48</v>
      </c>
      <c r="K825" s="17" t="s">
        <v>48</v>
      </c>
      <c r="L825" s="17" t="s">
        <v>48</v>
      </c>
      <c r="M825" s="9" t="s">
        <v>48</v>
      </c>
      <c r="N825" s="9" t="s">
        <v>48</v>
      </c>
      <c r="O825" s="136" t="s">
        <v>41</v>
      </c>
      <c r="P825" s="149"/>
    </row>
    <row r="826" spans="1:16" ht="40.5" x14ac:dyDescent="0.35">
      <c r="A826" s="149"/>
      <c r="B826" s="49" t="s">
        <v>37</v>
      </c>
      <c r="C826" s="119"/>
      <c r="D826" s="50"/>
      <c r="E826" s="50"/>
      <c r="F826" s="65"/>
      <c r="G826" s="119"/>
      <c r="H826" s="9"/>
      <c r="I826" s="9" t="s">
        <v>27</v>
      </c>
      <c r="J826" s="9" t="s">
        <v>27</v>
      </c>
      <c r="K826" s="9" t="s">
        <v>27</v>
      </c>
      <c r="L826" s="9" t="s">
        <v>27</v>
      </c>
      <c r="M826" s="9"/>
      <c r="N826" s="9"/>
      <c r="O826" s="136"/>
      <c r="P826" s="149"/>
    </row>
    <row r="827" spans="1:16" ht="40.5" x14ac:dyDescent="0.35">
      <c r="A827" s="149"/>
      <c r="B827" s="49" t="s">
        <v>10</v>
      </c>
      <c r="C827" s="119"/>
      <c r="D827" s="50"/>
      <c r="E827" s="50"/>
      <c r="F827" s="65"/>
      <c r="G827" s="119"/>
      <c r="H827" s="9">
        <f>H828</f>
        <v>75679.64</v>
      </c>
      <c r="I827" s="9">
        <f>I828</f>
        <v>19706.64</v>
      </c>
      <c r="J827" s="9">
        <f t="shared" ref="J827:L827" si="184">J828</f>
        <v>11017.4</v>
      </c>
      <c r="K827" s="9">
        <f t="shared" si="184"/>
        <v>22500</v>
      </c>
      <c r="L827" s="9">
        <f t="shared" si="184"/>
        <v>22455.599999999999</v>
      </c>
      <c r="M827" s="9">
        <f>M828</f>
        <v>76233.399999999994</v>
      </c>
      <c r="N827" s="9">
        <f>N828</f>
        <v>76807.7</v>
      </c>
      <c r="O827" s="136"/>
      <c r="P827" s="149"/>
    </row>
    <row r="828" spans="1:16" x14ac:dyDescent="0.35">
      <c r="A828" s="149"/>
      <c r="B828" s="49" t="s">
        <v>11</v>
      </c>
      <c r="C828" s="119">
        <v>126</v>
      </c>
      <c r="D828" s="50" t="s">
        <v>477</v>
      </c>
      <c r="E828" s="50" t="s">
        <v>477</v>
      </c>
      <c r="F828" s="119" t="s">
        <v>371</v>
      </c>
      <c r="G828" s="119">
        <v>600</v>
      </c>
      <c r="H828" s="9">
        <f>SUM(I828:L828)</f>
        <v>75679.64</v>
      </c>
      <c r="I828" s="9">
        <v>19706.64</v>
      </c>
      <c r="J828" s="9">
        <v>11017.4</v>
      </c>
      <c r="K828" s="9">
        <v>22500</v>
      </c>
      <c r="L828" s="9">
        <v>22455.599999999999</v>
      </c>
      <c r="M828" s="9">
        <v>76233.399999999994</v>
      </c>
      <c r="N828" s="9">
        <v>76807.7</v>
      </c>
      <c r="O828" s="136"/>
      <c r="P828" s="149"/>
    </row>
    <row r="829" spans="1:16" ht="40.5" x14ac:dyDescent="0.35">
      <c r="A829" s="149"/>
      <c r="B829" s="49" t="s">
        <v>18</v>
      </c>
      <c r="C829" s="119"/>
      <c r="D829" s="50"/>
      <c r="E829" s="50"/>
      <c r="F829" s="65"/>
      <c r="G829" s="119"/>
      <c r="H829" s="9"/>
      <c r="I829" s="9"/>
      <c r="J829" s="9"/>
      <c r="K829" s="9"/>
      <c r="L829" s="9"/>
      <c r="M829" s="9"/>
      <c r="N829" s="9"/>
      <c r="O829" s="136"/>
      <c r="P829" s="149"/>
    </row>
    <row r="830" spans="1:16" x14ac:dyDescent="0.35">
      <c r="A830" s="149"/>
      <c r="B830" s="49" t="s">
        <v>19</v>
      </c>
      <c r="C830" s="119"/>
      <c r="D830" s="50"/>
      <c r="E830" s="50"/>
      <c r="F830" s="65"/>
      <c r="G830" s="119"/>
      <c r="H830" s="9"/>
      <c r="I830" s="9"/>
      <c r="J830" s="9"/>
      <c r="K830" s="9"/>
      <c r="L830" s="9"/>
      <c r="M830" s="9"/>
      <c r="N830" s="9"/>
      <c r="O830" s="136"/>
      <c r="P830" s="149"/>
    </row>
    <row r="831" spans="1:16" ht="40.5" x14ac:dyDescent="0.35">
      <c r="A831" s="149"/>
      <c r="B831" s="49" t="s">
        <v>14</v>
      </c>
      <c r="C831" s="119"/>
      <c r="D831" s="50"/>
      <c r="E831" s="50"/>
      <c r="F831" s="65"/>
      <c r="G831" s="119"/>
      <c r="H831" s="9"/>
      <c r="I831" s="9"/>
      <c r="J831" s="9"/>
      <c r="K831" s="9"/>
      <c r="L831" s="9"/>
      <c r="M831" s="9"/>
      <c r="N831" s="9"/>
      <c r="O831" s="136"/>
      <c r="P831" s="149"/>
    </row>
    <row r="832" spans="1:16" x14ac:dyDescent="0.35">
      <c r="A832" s="149" t="s">
        <v>430</v>
      </c>
      <c r="B832" s="49" t="s">
        <v>8</v>
      </c>
      <c r="C832" s="119"/>
      <c r="D832" s="50"/>
      <c r="E832" s="50"/>
      <c r="F832" s="65"/>
      <c r="G832" s="119"/>
      <c r="H832" s="9"/>
      <c r="I832" s="16"/>
      <c r="J832" s="16"/>
      <c r="K832" s="16"/>
      <c r="L832" s="16"/>
      <c r="M832" s="16"/>
      <c r="N832" s="9"/>
      <c r="O832" s="136" t="s">
        <v>41</v>
      </c>
      <c r="P832" s="149" t="s">
        <v>549</v>
      </c>
    </row>
    <row r="833" spans="1:16" ht="40.5" x14ac:dyDescent="0.35">
      <c r="A833" s="149"/>
      <c r="B833" s="49" t="s">
        <v>33</v>
      </c>
      <c r="C833" s="119"/>
      <c r="D833" s="50"/>
      <c r="E833" s="50"/>
      <c r="F833" s="65"/>
      <c r="G833" s="119"/>
      <c r="H833" s="9"/>
      <c r="I833" s="9" t="s">
        <v>27</v>
      </c>
      <c r="J833" s="9" t="s">
        <v>27</v>
      </c>
      <c r="K833" s="9" t="s">
        <v>27</v>
      </c>
      <c r="L833" s="9" t="s">
        <v>27</v>
      </c>
      <c r="M833" s="9"/>
      <c r="N833" s="9"/>
      <c r="O833" s="136"/>
      <c r="P833" s="149"/>
    </row>
    <row r="834" spans="1:16" ht="40.5" x14ac:dyDescent="0.35">
      <c r="A834" s="149"/>
      <c r="B834" s="49" t="s">
        <v>10</v>
      </c>
      <c r="C834" s="119"/>
      <c r="D834" s="50"/>
      <c r="E834" s="50"/>
      <c r="F834" s="65"/>
      <c r="G834" s="119"/>
      <c r="H834" s="8">
        <f>H835</f>
        <v>27675</v>
      </c>
      <c r="I834" s="8">
        <f>I835</f>
        <v>0</v>
      </c>
      <c r="J834" s="8">
        <f t="shared" ref="J834:L834" si="185">J835</f>
        <v>0</v>
      </c>
      <c r="K834" s="8">
        <f t="shared" si="185"/>
        <v>0</v>
      </c>
      <c r="L834" s="8">
        <f t="shared" si="185"/>
        <v>27675</v>
      </c>
      <c r="M834" s="8">
        <f>M835</f>
        <v>27675</v>
      </c>
      <c r="N834" s="8">
        <f>N835</f>
        <v>27675</v>
      </c>
      <c r="O834" s="136"/>
      <c r="P834" s="149"/>
    </row>
    <row r="835" spans="1:16" x14ac:dyDescent="0.35">
      <c r="A835" s="149"/>
      <c r="B835" s="49" t="s">
        <v>32</v>
      </c>
      <c r="C835" s="119">
        <v>126</v>
      </c>
      <c r="D835" s="50" t="s">
        <v>477</v>
      </c>
      <c r="E835" s="50" t="s">
        <v>477</v>
      </c>
      <c r="F835" s="119" t="s">
        <v>431</v>
      </c>
      <c r="G835" s="69"/>
      <c r="H835" s="14">
        <f>H842</f>
        <v>27675</v>
      </c>
      <c r="I835" s="14">
        <f>I842</f>
        <v>0</v>
      </c>
      <c r="J835" s="14">
        <f t="shared" ref="J835:L835" si="186">J842</f>
        <v>0</v>
      </c>
      <c r="K835" s="14">
        <f t="shared" si="186"/>
        <v>0</v>
      </c>
      <c r="L835" s="14">
        <f t="shared" si="186"/>
        <v>27675</v>
      </c>
      <c r="M835" s="14">
        <f>M842</f>
        <v>27675</v>
      </c>
      <c r="N835" s="14">
        <f>N842</f>
        <v>27675</v>
      </c>
      <c r="O835" s="136"/>
      <c r="P835" s="149"/>
    </row>
    <row r="836" spans="1:16" ht="40.5" x14ac:dyDescent="0.35">
      <c r="A836" s="149"/>
      <c r="B836" s="49" t="s">
        <v>18</v>
      </c>
      <c r="C836" s="119"/>
      <c r="D836" s="50"/>
      <c r="E836" s="50"/>
      <c r="F836" s="65"/>
      <c r="G836" s="119"/>
      <c r="H836" s="15"/>
      <c r="I836" s="15"/>
      <c r="J836" s="15"/>
      <c r="K836" s="15"/>
      <c r="L836" s="15"/>
      <c r="M836" s="15"/>
      <c r="N836" s="15"/>
      <c r="O836" s="136"/>
      <c r="P836" s="149"/>
    </row>
    <row r="837" spans="1:16" x14ac:dyDescent="0.35">
      <c r="A837" s="149"/>
      <c r="B837" s="49" t="s">
        <v>19</v>
      </c>
      <c r="C837" s="119"/>
      <c r="D837" s="50"/>
      <c r="E837" s="50"/>
      <c r="F837" s="65"/>
      <c r="G837" s="119"/>
      <c r="H837" s="9"/>
      <c r="I837" s="9"/>
      <c r="J837" s="9"/>
      <c r="K837" s="9"/>
      <c r="L837" s="9"/>
      <c r="M837" s="9"/>
      <c r="N837" s="9"/>
      <c r="O837" s="136"/>
      <c r="P837" s="149"/>
    </row>
    <row r="838" spans="1:16" ht="40.5" x14ac:dyDescent="0.35">
      <c r="A838" s="149"/>
      <c r="B838" s="49" t="s">
        <v>20</v>
      </c>
      <c r="C838" s="119"/>
      <c r="D838" s="50"/>
      <c r="E838" s="50"/>
      <c r="F838" s="65"/>
      <c r="G838" s="119"/>
      <c r="H838" s="9"/>
      <c r="I838" s="9"/>
      <c r="J838" s="9"/>
      <c r="K838" s="9"/>
      <c r="L838" s="9"/>
      <c r="M838" s="9"/>
      <c r="N838" s="9"/>
      <c r="O838" s="136"/>
      <c r="P838" s="149"/>
    </row>
    <row r="839" spans="1:16" ht="40.5" x14ac:dyDescent="0.35">
      <c r="A839" s="149" t="s">
        <v>432</v>
      </c>
      <c r="B839" s="49" t="s">
        <v>605</v>
      </c>
      <c r="C839" s="119"/>
      <c r="D839" s="50"/>
      <c r="E839" s="50"/>
      <c r="F839" s="65"/>
      <c r="G839" s="119"/>
      <c r="H839" s="9">
        <v>2</v>
      </c>
      <c r="I839" s="16"/>
      <c r="J839" s="16"/>
      <c r="K839" s="16"/>
      <c r="L839" s="16">
        <v>2</v>
      </c>
      <c r="M839" s="16">
        <v>1</v>
      </c>
      <c r="N839" s="16">
        <v>1</v>
      </c>
      <c r="O839" s="136" t="s">
        <v>41</v>
      </c>
      <c r="P839" s="149" t="s">
        <v>640</v>
      </c>
    </row>
    <row r="840" spans="1:16" ht="40.5" x14ac:dyDescent="0.35">
      <c r="A840" s="149"/>
      <c r="B840" s="49" t="s">
        <v>33</v>
      </c>
      <c r="C840" s="119"/>
      <c r="D840" s="50"/>
      <c r="E840" s="50"/>
      <c r="F840" s="65"/>
      <c r="G840" s="119"/>
      <c r="H840" s="9"/>
      <c r="I840" s="9" t="s">
        <v>27</v>
      </c>
      <c r="J840" s="9" t="s">
        <v>27</v>
      </c>
      <c r="K840" s="9" t="s">
        <v>27</v>
      </c>
      <c r="L840" s="9" t="s">
        <v>27</v>
      </c>
      <c r="M840" s="9"/>
      <c r="N840" s="9"/>
      <c r="O840" s="136"/>
      <c r="P840" s="149"/>
    </row>
    <row r="841" spans="1:16" ht="40.5" x14ac:dyDescent="0.35">
      <c r="A841" s="149"/>
      <c r="B841" s="49" t="s">
        <v>10</v>
      </c>
      <c r="C841" s="119"/>
      <c r="D841" s="50"/>
      <c r="E841" s="50"/>
      <c r="F841" s="65"/>
      <c r="G841" s="119"/>
      <c r="H841" s="8">
        <f>H842</f>
        <v>27675</v>
      </c>
      <c r="I841" s="8">
        <f>I842</f>
        <v>0</v>
      </c>
      <c r="J841" s="8">
        <f t="shared" ref="J841:L841" si="187">J842</f>
        <v>0</v>
      </c>
      <c r="K841" s="8">
        <f t="shared" si="187"/>
        <v>0</v>
      </c>
      <c r="L841" s="8">
        <f t="shared" si="187"/>
        <v>27675</v>
      </c>
      <c r="M841" s="8">
        <f>M842</f>
        <v>27675</v>
      </c>
      <c r="N841" s="8">
        <f>N842</f>
        <v>27675</v>
      </c>
      <c r="O841" s="136"/>
      <c r="P841" s="149"/>
    </row>
    <row r="842" spans="1:16" x14ac:dyDescent="0.35">
      <c r="A842" s="149"/>
      <c r="B842" s="49" t="s">
        <v>32</v>
      </c>
      <c r="C842" s="119">
        <v>126</v>
      </c>
      <c r="D842" s="50" t="s">
        <v>477</v>
      </c>
      <c r="E842" s="50" t="s">
        <v>477</v>
      </c>
      <c r="F842" s="119" t="s">
        <v>412</v>
      </c>
      <c r="G842" s="69">
        <v>200</v>
      </c>
      <c r="H842" s="14">
        <f>SUM(I842:L842)</f>
        <v>27675</v>
      </c>
      <c r="I842" s="14">
        <v>0</v>
      </c>
      <c r="J842" s="14">
        <v>0</v>
      </c>
      <c r="K842" s="14">
        <v>0</v>
      </c>
      <c r="L842" s="14">
        <v>27675</v>
      </c>
      <c r="M842" s="14">
        <v>27675</v>
      </c>
      <c r="N842" s="14">
        <v>27675</v>
      </c>
      <c r="O842" s="136"/>
      <c r="P842" s="149"/>
    </row>
    <row r="843" spans="1:16" ht="40.5" x14ac:dyDescent="0.35">
      <c r="A843" s="149"/>
      <c r="B843" s="49" t="s">
        <v>18</v>
      </c>
      <c r="C843" s="119"/>
      <c r="D843" s="50"/>
      <c r="E843" s="50"/>
      <c r="F843" s="65"/>
      <c r="G843" s="119"/>
      <c r="H843" s="15"/>
      <c r="I843" s="15"/>
      <c r="J843" s="15"/>
      <c r="K843" s="15"/>
      <c r="L843" s="15"/>
      <c r="M843" s="15"/>
      <c r="N843" s="15"/>
      <c r="O843" s="136"/>
      <c r="P843" s="149"/>
    </row>
    <row r="844" spans="1:16" x14ac:dyDescent="0.35">
      <c r="A844" s="149"/>
      <c r="B844" s="49" t="s">
        <v>19</v>
      </c>
      <c r="C844" s="119"/>
      <c r="D844" s="50"/>
      <c r="E844" s="50"/>
      <c r="F844" s="65"/>
      <c r="G844" s="119"/>
      <c r="H844" s="9"/>
      <c r="I844" s="9"/>
      <c r="J844" s="9"/>
      <c r="K844" s="9"/>
      <c r="L844" s="9"/>
      <c r="M844" s="9"/>
      <c r="N844" s="9"/>
      <c r="O844" s="136"/>
      <c r="P844" s="149"/>
    </row>
    <row r="845" spans="1:16" ht="40.5" x14ac:dyDescent="0.35">
      <c r="A845" s="149"/>
      <c r="B845" s="49" t="s">
        <v>20</v>
      </c>
      <c r="C845" s="119"/>
      <c r="D845" s="50"/>
      <c r="E845" s="50"/>
      <c r="F845" s="65"/>
      <c r="G845" s="119"/>
      <c r="H845" s="9"/>
      <c r="I845" s="9"/>
      <c r="J845" s="9"/>
      <c r="K845" s="9"/>
      <c r="L845" s="9"/>
      <c r="M845" s="9"/>
      <c r="N845" s="9"/>
      <c r="O845" s="136"/>
      <c r="P845" s="149"/>
    </row>
    <row r="846" spans="1:16" x14ac:dyDescent="0.35">
      <c r="A846" s="132" t="s">
        <v>320</v>
      </c>
      <c r="B846" s="49" t="s">
        <v>309</v>
      </c>
      <c r="C846" s="119"/>
      <c r="D846" s="50"/>
      <c r="E846" s="50"/>
      <c r="F846" s="65"/>
      <c r="G846" s="119"/>
      <c r="H846" s="9">
        <f t="shared" ref="H846:N847" si="188">H847</f>
        <v>668402.99</v>
      </c>
      <c r="I846" s="9">
        <f t="shared" si="188"/>
        <v>129718.98</v>
      </c>
      <c r="J846" s="9">
        <f t="shared" si="188"/>
        <v>138996.1</v>
      </c>
      <c r="K846" s="9">
        <f t="shared" si="188"/>
        <v>250040.90000000002</v>
      </c>
      <c r="L846" s="9">
        <f t="shared" si="188"/>
        <v>149647.01</v>
      </c>
      <c r="M846" s="9">
        <f t="shared" si="188"/>
        <v>719980.1</v>
      </c>
      <c r="N846" s="9">
        <f t="shared" si="188"/>
        <v>731578.3</v>
      </c>
      <c r="O846" s="137"/>
      <c r="P846" s="137" t="s">
        <v>27</v>
      </c>
    </row>
    <row r="847" spans="1:16" ht="40.5" x14ac:dyDescent="0.35">
      <c r="A847" s="133"/>
      <c r="B847" s="49" t="s">
        <v>28</v>
      </c>
      <c r="C847" s="119"/>
      <c r="D847" s="50"/>
      <c r="E847" s="50"/>
      <c r="F847" s="65"/>
      <c r="G847" s="119"/>
      <c r="H847" s="9">
        <f t="shared" si="188"/>
        <v>668402.99</v>
      </c>
      <c r="I847" s="9">
        <f t="shared" si="188"/>
        <v>129718.98</v>
      </c>
      <c r="J847" s="9">
        <f t="shared" si="188"/>
        <v>138996.1</v>
      </c>
      <c r="K847" s="9">
        <f t="shared" si="188"/>
        <v>250040.90000000002</v>
      </c>
      <c r="L847" s="9">
        <f t="shared" si="188"/>
        <v>149647.01</v>
      </c>
      <c r="M847" s="9">
        <f t="shared" si="188"/>
        <v>719980.1</v>
      </c>
      <c r="N847" s="9">
        <f t="shared" si="188"/>
        <v>731578.3</v>
      </c>
      <c r="O847" s="138"/>
      <c r="P847" s="138"/>
    </row>
    <row r="848" spans="1:16" x14ac:dyDescent="0.35">
      <c r="A848" s="133"/>
      <c r="B848" s="49" t="s">
        <v>153</v>
      </c>
      <c r="C848" s="119">
        <v>126</v>
      </c>
      <c r="D848" s="50"/>
      <c r="E848" s="50"/>
      <c r="F848" s="65"/>
      <c r="G848" s="119"/>
      <c r="H848" s="9">
        <f>H745++H759+H772+H786++H821+H800+H814+H835</f>
        <v>668402.99</v>
      </c>
      <c r="I848" s="9">
        <f t="shared" ref="I848:L848" si="189">I745++I759+I772+I786++I821+I800+I814+I835</f>
        <v>129718.98</v>
      </c>
      <c r="J848" s="9">
        <f t="shared" si="189"/>
        <v>138996.1</v>
      </c>
      <c r="K848" s="9">
        <f t="shared" si="189"/>
        <v>250040.90000000002</v>
      </c>
      <c r="L848" s="9">
        <f t="shared" si="189"/>
        <v>149647.01</v>
      </c>
      <c r="M848" s="9">
        <f>M745++M759+M772+M786++M821+M800+M814+M835</f>
        <v>719980.1</v>
      </c>
      <c r="N848" s="9">
        <f>N745++N759+N772+N786++N821+N800+N814+N835</f>
        <v>731578.3</v>
      </c>
      <c r="O848" s="138"/>
      <c r="P848" s="138"/>
    </row>
    <row r="849" spans="1:16" ht="40.5" x14ac:dyDescent="0.35">
      <c r="A849" s="133"/>
      <c r="B849" s="49" t="s">
        <v>18</v>
      </c>
      <c r="C849" s="119"/>
      <c r="D849" s="50"/>
      <c r="E849" s="50"/>
      <c r="F849" s="65"/>
      <c r="G849" s="119"/>
      <c r="H849" s="9"/>
      <c r="I849" s="9"/>
      <c r="J849" s="9"/>
      <c r="K849" s="9"/>
      <c r="L849" s="9"/>
      <c r="M849" s="9"/>
      <c r="N849" s="9"/>
      <c r="O849" s="138"/>
      <c r="P849" s="138"/>
    </row>
    <row r="850" spans="1:16" x14ac:dyDescent="0.35">
      <c r="A850" s="133"/>
      <c r="B850" s="49" t="s">
        <v>19</v>
      </c>
      <c r="C850" s="119"/>
      <c r="D850" s="50"/>
      <c r="E850" s="50"/>
      <c r="F850" s="65"/>
      <c r="G850" s="119"/>
      <c r="H850" s="9"/>
      <c r="I850" s="9"/>
      <c r="J850" s="9"/>
      <c r="K850" s="9"/>
      <c r="L850" s="9"/>
      <c r="M850" s="9"/>
      <c r="N850" s="9"/>
      <c r="O850" s="138"/>
      <c r="P850" s="138"/>
    </row>
    <row r="851" spans="1:16" ht="40.5" x14ac:dyDescent="0.35">
      <c r="A851" s="134"/>
      <c r="B851" s="49" t="s">
        <v>14</v>
      </c>
      <c r="C851" s="119"/>
      <c r="D851" s="50"/>
      <c r="E851" s="50"/>
      <c r="F851" s="65"/>
      <c r="G851" s="119"/>
      <c r="H851" s="9"/>
      <c r="I851" s="9"/>
      <c r="J851" s="9"/>
      <c r="K851" s="9"/>
      <c r="L851" s="9"/>
      <c r="M851" s="9"/>
      <c r="N851" s="9"/>
      <c r="O851" s="139"/>
      <c r="P851" s="139"/>
    </row>
    <row r="852" spans="1:16" ht="40.5" x14ac:dyDescent="0.35">
      <c r="A852" s="154" t="s">
        <v>319</v>
      </c>
      <c r="B852" s="67" t="s">
        <v>309</v>
      </c>
      <c r="C852" s="123"/>
      <c r="D852" s="59"/>
      <c r="E852" s="59"/>
      <c r="F852" s="68"/>
      <c r="G852" s="123"/>
      <c r="H852" s="13">
        <f t="shared" ref="H852:N853" si="190">H853</f>
        <v>685344.69</v>
      </c>
      <c r="I852" s="13">
        <f t="shared" si="190"/>
        <v>129718.98</v>
      </c>
      <c r="J852" s="13">
        <f t="shared" si="190"/>
        <v>138996.1</v>
      </c>
      <c r="K852" s="13">
        <f t="shared" si="190"/>
        <v>266982.60000000003</v>
      </c>
      <c r="L852" s="13">
        <f t="shared" si="190"/>
        <v>149647.01</v>
      </c>
      <c r="M852" s="13">
        <f t="shared" si="190"/>
        <v>736921.79999999993</v>
      </c>
      <c r="N852" s="13">
        <f t="shared" si="190"/>
        <v>748520</v>
      </c>
      <c r="O852" s="154"/>
      <c r="P852" s="154" t="s">
        <v>27</v>
      </c>
    </row>
    <row r="853" spans="1:16" ht="60.75" x14ac:dyDescent="0.35">
      <c r="A853" s="154"/>
      <c r="B853" s="67" t="s">
        <v>55</v>
      </c>
      <c r="C853" s="123"/>
      <c r="D853" s="59"/>
      <c r="E853" s="59"/>
      <c r="F853" s="68"/>
      <c r="G853" s="123"/>
      <c r="H853" s="13">
        <f t="shared" si="190"/>
        <v>685344.69</v>
      </c>
      <c r="I853" s="13">
        <f t="shared" si="190"/>
        <v>129718.98</v>
      </c>
      <c r="J853" s="13">
        <f t="shared" si="190"/>
        <v>138996.1</v>
      </c>
      <c r="K853" s="13">
        <f t="shared" si="190"/>
        <v>266982.60000000003</v>
      </c>
      <c r="L853" s="13">
        <f t="shared" si="190"/>
        <v>149647.01</v>
      </c>
      <c r="M853" s="13">
        <f t="shared" si="190"/>
        <v>736921.79999999993</v>
      </c>
      <c r="N853" s="13">
        <f t="shared" si="190"/>
        <v>748520</v>
      </c>
      <c r="O853" s="154"/>
      <c r="P853" s="187"/>
    </row>
    <row r="854" spans="1:16" x14ac:dyDescent="0.35">
      <c r="A854" s="154"/>
      <c r="B854" s="67" t="s">
        <v>29</v>
      </c>
      <c r="C854" s="123">
        <v>126</v>
      </c>
      <c r="D854" s="59"/>
      <c r="E854" s="59"/>
      <c r="F854" s="59"/>
      <c r="G854" s="123"/>
      <c r="H854" s="13">
        <f>H848+H737</f>
        <v>685344.69</v>
      </c>
      <c r="I854" s="13">
        <f t="shared" ref="I854:L854" si="191">I848+I737</f>
        <v>129718.98</v>
      </c>
      <c r="J854" s="13">
        <f t="shared" si="191"/>
        <v>138996.1</v>
      </c>
      <c r="K854" s="13">
        <f t="shared" si="191"/>
        <v>266982.60000000003</v>
      </c>
      <c r="L854" s="13">
        <f t="shared" si="191"/>
        <v>149647.01</v>
      </c>
      <c r="M854" s="13">
        <f>M848+M737</f>
        <v>736921.79999999993</v>
      </c>
      <c r="N854" s="13">
        <f>N848+N737</f>
        <v>748520</v>
      </c>
      <c r="O854" s="154"/>
      <c r="P854" s="187"/>
    </row>
    <row r="855" spans="1:16" ht="40.5" x14ac:dyDescent="0.35">
      <c r="A855" s="154"/>
      <c r="B855" s="67" t="s">
        <v>18</v>
      </c>
      <c r="C855" s="123"/>
      <c r="D855" s="59"/>
      <c r="E855" s="59"/>
      <c r="F855" s="68"/>
      <c r="G855" s="123"/>
      <c r="H855" s="13"/>
      <c r="I855" s="13"/>
      <c r="J855" s="13"/>
      <c r="K855" s="13"/>
      <c r="L855" s="13"/>
      <c r="M855" s="13"/>
      <c r="N855" s="13"/>
      <c r="O855" s="154"/>
      <c r="P855" s="187"/>
    </row>
    <row r="856" spans="1:16" x14ac:dyDescent="0.35">
      <c r="A856" s="154"/>
      <c r="B856" s="67" t="s">
        <v>19</v>
      </c>
      <c r="C856" s="123"/>
      <c r="D856" s="59"/>
      <c r="E856" s="59"/>
      <c r="F856" s="68"/>
      <c r="G856" s="123"/>
      <c r="H856" s="13"/>
      <c r="I856" s="13"/>
      <c r="J856" s="13"/>
      <c r="K856" s="13"/>
      <c r="L856" s="13"/>
      <c r="M856" s="13"/>
      <c r="N856" s="13"/>
      <c r="O856" s="154"/>
      <c r="P856" s="187"/>
    </row>
    <row r="857" spans="1:16" ht="40.5" x14ac:dyDescent="0.35">
      <c r="A857" s="154"/>
      <c r="B857" s="67" t="s">
        <v>20</v>
      </c>
      <c r="C857" s="123"/>
      <c r="D857" s="59"/>
      <c r="E857" s="59"/>
      <c r="F857" s="68"/>
      <c r="G857" s="123"/>
      <c r="H857" s="13"/>
      <c r="I857" s="13"/>
      <c r="J857" s="13"/>
      <c r="K857" s="13"/>
      <c r="L857" s="13"/>
      <c r="M857" s="13"/>
      <c r="N857" s="13"/>
      <c r="O857" s="154"/>
      <c r="P857" s="187"/>
    </row>
    <row r="858" spans="1:16" x14ac:dyDescent="0.35">
      <c r="A858" s="140" t="s">
        <v>321</v>
      </c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2"/>
    </row>
    <row r="859" spans="1:16" x14ac:dyDescent="0.35">
      <c r="A859" s="143" t="s">
        <v>294</v>
      </c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5"/>
    </row>
    <row r="860" spans="1:16" x14ac:dyDescent="0.35">
      <c r="A860" s="146" t="s">
        <v>154</v>
      </c>
      <c r="B860" s="147"/>
      <c r="C860" s="147"/>
      <c r="D860" s="147"/>
      <c r="E860" s="147"/>
      <c r="F860" s="147"/>
      <c r="G860" s="147"/>
      <c r="H860" s="147"/>
      <c r="I860" s="147"/>
      <c r="J860" s="147"/>
      <c r="K860" s="147"/>
      <c r="L860" s="147"/>
      <c r="M860" s="147"/>
      <c r="N860" s="147"/>
      <c r="O860" s="147"/>
      <c r="P860" s="148"/>
    </row>
    <row r="861" spans="1:16" x14ac:dyDescent="0.35">
      <c r="A861" s="146" t="s">
        <v>155</v>
      </c>
      <c r="B861" s="147"/>
      <c r="C861" s="147"/>
      <c r="D861" s="147"/>
      <c r="E861" s="147"/>
      <c r="F861" s="147"/>
      <c r="G861" s="147"/>
      <c r="H861" s="147"/>
      <c r="I861" s="147"/>
      <c r="J861" s="147"/>
      <c r="K861" s="147"/>
      <c r="L861" s="147"/>
      <c r="M861" s="147"/>
      <c r="N861" s="147"/>
      <c r="O861" s="147"/>
      <c r="P861" s="148"/>
    </row>
    <row r="862" spans="1:16" x14ac:dyDescent="0.35">
      <c r="A862" s="132" t="s">
        <v>156</v>
      </c>
      <c r="B862" s="49" t="s">
        <v>150</v>
      </c>
      <c r="C862" s="119"/>
      <c r="D862" s="50"/>
      <c r="E862" s="50"/>
      <c r="F862" s="51"/>
      <c r="G862" s="119"/>
      <c r="H862" s="9" t="s">
        <v>48</v>
      </c>
      <c r="I862" s="9" t="s">
        <v>48</v>
      </c>
      <c r="J862" s="9" t="s">
        <v>48</v>
      </c>
      <c r="K862" s="9" t="s">
        <v>48</v>
      </c>
      <c r="L862" s="9" t="s">
        <v>48</v>
      </c>
      <c r="M862" s="9" t="s">
        <v>48</v>
      </c>
      <c r="N862" s="9" t="s">
        <v>48</v>
      </c>
      <c r="O862" s="136" t="s">
        <v>41</v>
      </c>
      <c r="P862" s="132" t="s">
        <v>560</v>
      </c>
    </row>
    <row r="863" spans="1:16" ht="40.5" x14ac:dyDescent="0.35">
      <c r="A863" s="133"/>
      <c r="B863" s="49" t="s">
        <v>35</v>
      </c>
      <c r="C863" s="119"/>
      <c r="D863" s="50"/>
      <c r="E863" s="50"/>
      <c r="F863" s="51"/>
      <c r="G863" s="119"/>
      <c r="H863" s="9"/>
      <c r="I863" s="9" t="s">
        <v>27</v>
      </c>
      <c r="J863" s="9" t="s">
        <v>27</v>
      </c>
      <c r="K863" s="9" t="s">
        <v>27</v>
      </c>
      <c r="L863" s="9" t="s">
        <v>27</v>
      </c>
      <c r="M863" s="9"/>
      <c r="N863" s="9"/>
      <c r="O863" s="136"/>
      <c r="P863" s="133"/>
    </row>
    <row r="864" spans="1:16" ht="40.5" x14ac:dyDescent="0.35">
      <c r="A864" s="133"/>
      <c r="B864" s="49" t="s">
        <v>10</v>
      </c>
      <c r="C864" s="119"/>
      <c r="D864" s="50"/>
      <c r="E864" s="50"/>
      <c r="F864" s="51"/>
      <c r="G864" s="119"/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136"/>
      <c r="P864" s="133"/>
    </row>
    <row r="865" spans="1:16" x14ac:dyDescent="0.35">
      <c r="A865" s="133"/>
      <c r="B865" s="49" t="s">
        <v>32</v>
      </c>
      <c r="C865" s="119"/>
      <c r="D865" s="50"/>
      <c r="E865" s="50"/>
      <c r="F865" s="51"/>
      <c r="G865" s="119"/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136"/>
      <c r="P865" s="133"/>
    </row>
    <row r="866" spans="1:16" ht="40.5" x14ac:dyDescent="0.35">
      <c r="A866" s="133"/>
      <c r="B866" s="49" t="s">
        <v>18</v>
      </c>
      <c r="C866" s="69"/>
      <c r="D866" s="83"/>
      <c r="E866" s="83"/>
      <c r="F866" s="83"/>
      <c r="G866" s="69"/>
      <c r="H866" s="9">
        <v>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136"/>
      <c r="P866" s="133"/>
    </row>
    <row r="867" spans="1:16" x14ac:dyDescent="0.35">
      <c r="A867" s="133"/>
      <c r="B867" s="49" t="s">
        <v>19</v>
      </c>
      <c r="C867" s="69"/>
      <c r="D867" s="83"/>
      <c r="E867" s="83"/>
      <c r="F867" s="83"/>
      <c r="G867" s="69"/>
      <c r="H867" s="9"/>
      <c r="I867" s="9"/>
      <c r="J867" s="9"/>
      <c r="K867" s="9"/>
      <c r="L867" s="9"/>
      <c r="M867" s="9"/>
      <c r="N867" s="9"/>
      <c r="O867" s="136"/>
      <c r="P867" s="133"/>
    </row>
    <row r="868" spans="1:16" ht="40.5" x14ac:dyDescent="0.35">
      <c r="A868" s="134"/>
      <c r="B868" s="49" t="s">
        <v>20</v>
      </c>
      <c r="C868" s="69"/>
      <c r="D868" s="83"/>
      <c r="E868" s="83"/>
      <c r="F868" s="83"/>
      <c r="G868" s="69"/>
      <c r="H868" s="9"/>
      <c r="I868" s="9"/>
      <c r="J868" s="9"/>
      <c r="K868" s="9"/>
      <c r="L868" s="9"/>
      <c r="M868" s="9"/>
      <c r="N868" s="9"/>
      <c r="O868" s="136"/>
      <c r="P868" s="134"/>
    </row>
    <row r="869" spans="1:16" ht="40.5" x14ac:dyDescent="0.35">
      <c r="A869" s="132" t="s">
        <v>157</v>
      </c>
      <c r="B869" s="49" t="s">
        <v>158</v>
      </c>
      <c r="C869" s="119"/>
      <c r="D869" s="50"/>
      <c r="E869" s="50"/>
      <c r="F869" s="51"/>
      <c r="G869" s="119"/>
      <c r="H869" s="9">
        <v>5700</v>
      </c>
      <c r="I869" s="9">
        <v>1425</v>
      </c>
      <c r="J869" s="9">
        <v>1425</v>
      </c>
      <c r="K869" s="9">
        <v>1425</v>
      </c>
      <c r="L869" s="9">
        <v>1425</v>
      </c>
      <c r="M869" s="9">
        <v>5700</v>
      </c>
      <c r="N869" s="9">
        <v>5700</v>
      </c>
      <c r="O869" s="136" t="s">
        <v>41</v>
      </c>
      <c r="P869" s="132" t="s">
        <v>266</v>
      </c>
    </row>
    <row r="870" spans="1:16" ht="40.5" x14ac:dyDescent="0.35">
      <c r="A870" s="133"/>
      <c r="B870" s="49" t="s">
        <v>33</v>
      </c>
      <c r="C870" s="119"/>
      <c r="D870" s="50"/>
      <c r="E870" s="50"/>
      <c r="F870" s="51"/>
      <c r="G870" s="119"/>
      <c r="H870" s="9"/>
      <c r="I870" s="9" t="s">
        <v>27</v>
      </c>
      <c r="J870" s="9" t="s">
        <v>27</v>
      </c>
      <c r="K870" s="9" t="s">
        <v>27</v>
      </c>
      <c r="L870" s="9" t="s">
        <v>27</v>
      </c>
      <c r="M870" s="9"/>
      <c r="N870" s="9"/>
      <c r="O870" s="136"/>
      <c r="P870" s="133"/>
    </row>
    <row r="871" spans="1:16" ht="40.5" x14ac:dyDescent="0.35">
      <c r="A871" s="133"/>
      <c r="B871" s="49" t="s">
        <v>10</v>
      </c>
      <c r="C871" s="119"/>
      <c r="D871" s="50"/>
      <c r="E871" s="50"/>
      <c r="F871" s="51"/>
      <c r="G871" s="119"/>
      <c r="H871" s="9">
        <v>0</v>
      </c>
      <c r="I871" s="9">
        <v>0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136"/>
      <c r="P871" s="133"/>
    </row>
    <row r="872" spans="1:16" x14ac:dyDescent="0.35">
      <c r="A872" s="133"/>
      <c r="B872" s="49" t="s">
        <v>32</v>
      </c>
      <c r="C872" s="119"/>
      <c r="D872" s="50"/>
      <c r="E872" s="50"/>
      <c r="F872" s="51"/>
      <c r="G872" s="119"/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136"/>
      <c r="P872" s="133"/>
    </row>
    <row r="873" spans="1:16" ht="40.5" x14ac:dyDescent="0.35">
      <c r="A873" s="133"/>
      <c r="B873" s="49" t="s">
        <v>18</v>
      </c>
      <c r="C873" s="69"/>
      <c r="D873" s="83"/>
      <c r="E873" s="83"/>
      <c r="F873" s="84"/>
      <c r="G873" s="69"/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136"/>
      <c r="P873" s="133"/>
    </row>
    <row r="874" spans="1:16" x14ac:dyDescent="0.35">
      <c r="A874" s="133"/>
      <c r="B874" s="49" t="s">
        <v>19</v>
      </c>
      <c r="C874" s="69"/>
      <c r="D874" s="83"/>
      <c r="E874" s="83"/>
      <c r="F874" s="84"/>
      <c r="G874" s="69"/>
      <c r="H874" s="9"/>
      <c r="I874" s="9"/>
      <c r="J874" s="9"/>
      <c r="K874" s="9"/>
      <c r="L874" s="9"/>
      <c r="M874" s="9"/>
      <c r="N874" s="9"/>
      <c r="O874" s="136"/>
      <c r="P874" s="133"/>
    </row>
    <row r="875" spans="1:16" ht="40.5" x14ac:dyDescent="0.35">
      <c r="A875" s="134"/>
      <c r="B875" s="49" t="s">
        <v>20</v>
      </c>
      <c r="C875" s="69"/>
      <c r="D875" s="83"/>
      <c r="E875" s="83"/>
      <c r="F875" s="84"/>
      <c r="G875" s="69"/>
      <c r="H875" s="9"/>
      <c r="I875" s="9"/>
      <c r="J875" s="9"/>
      <c r="K875" s="9"/>
      <c r="L875" s="9"/>
      <c r="M875" s="9"/>
      <c r="N875" s="9"/>
      <c r="O875" s="136"/>
      <c r="P875" s="134"/>
    </row>
    <row r="876" spans="1:16" x14ac:dyDescent="0.35">
      <c r="A876" s="132" t="s">
        <v>600</v>
      </c>
      <c r="B876" s="49" t="s">
        <v>309</v>
      </c>
      <c r="C876" s="69"/>
      <c r="D876" s="83"/>
      <c r="E876" s="83"/>
      <c r="F876" s="84"/>
      <c r="G876" s="69"/>
      <c r="H876" s="22">
        <f>H877</f>
        <v>0</v>
      </c>
      <c r="I876" s="9">
        <v>0</v>
      </c>
      <c r="J876" s="9">
        <v>0</v>
      </c>
      <c r="K876" s="9">
        <v>0</v>
      </c>
      <c r="L876" s="9">
        <v>0</v>
      </c>
      <c r="M876" s="22">
        <f>M877</f>
        <v>0</v>
      </c>
      <c r="N876" s="22">
        <f>N877</f>
        <v>0</v>
      </c>
      <c r="O876" s="137"/>
      <c r="P876" s="137" t="s">
        <v>27</v>
      </c>
    </row>
    <row r="877" spans="1:16" x14ac:dyDescent="0.35">
      <c r="A877" s="133"/>
      <c r="B877" s="49" t="s">
        <v>11</v>
      </c>
      <c r="C877" s="119"/>
      <c r="D877" s="50"/>
      <c r="E877" s="50"/>
      <c r="F877" s="65"/>
      <c r="G877" s="119"/>
      <c r="H877" s="9">
        <v>0</v>
      </c>
      <c r="I877" s="9">
        <v>0</v>
      </c>
      <c r="J877" s="9">
        <v>0</v>
      </c>
      <c r="K877" s="9">
        <v>0</v>
      </c>
      <c r="L877" s="9">
        <v>0</v>
      </c>
      <c r="M877" s="9">
        <v>0</v>
      </c>
      <c r="N877" s="9">
        <v>0</v>
      </c>
      <c r="O877" s="138"/>
      <c r="P877" s="138"/>
    </row>
    <row r="878" spans="1:16" ht="40.5" x14ac:dyDescent="0.35">
      <c r="A878" s="133"/>
      <c r="B878" s="49" t="s">
        <v>18</v>
      </c>
      <c r="C878" s="119"/>
      <c r="D878" s="50"/>
      <c r="E878" s="50"/>
      <c r="F878" s="65"/>
      <c r="G878" s="119"/>
      <c r="H878" s="9">
        <v>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0</v>
      </c>
      <c r="O878" s="138"/>
      <c r="P878" s="138"/>
    </row>
    <row r="879" spans="1:16" x14ac:dyDescent="0.35">
      <c r="A879" s="133"/>
      <c r="B879" s="49" t="s">
        <v>19</v>
      </c>
      <c r="C879" s="119"/>
      <c r="D879" s="50"/>
      <c r="E879" s="50"/>
      <c r="F879" s="65"/>
      <c r="G879" s="119"/>
      <c r="H879" s="9"/>
      <c r="I879" s="9"/>
      <c r="J879" s="9"/>
      <c r="K879" s="9"/>
      <c r="L879" s="9"/>
      <c r="M879" s="9"/>
      <c r="N879" s="9"/>
      <c r="O879" s="138"/>
      <c r="P879" s="138"/>
    </row>
    <row r="880" spans="1:16" ht="40.5" x14ac:dyDescent="0.35">
      <c r="A880" s="134"/>
      <c r="B880" s="49" t="s">
        <v>14</v>
      </c>
      <c r="C880" s="119"/>
      <c r="D880" s="50"/>
      <c r="E880" s="50"/>
      <c r="F880" s="65"/>
      <c r="G880" s="119"/>
      <c r="H880" s="9"/>
      <c r="I880" s="9"/>
      <c r="J880" s="9"/>
      <c r="K880" s="9"/>
      <c r="L880" s="9"/>
      <c r="M880" s="9"/>
      <c r="N880" s="9"/>
      <c r="O880" s="139"/>
      <c r="P880" s="139"/>
    </row>
    <row r="881" spans="1:16" ht="40.5" x14ac:dyDescent="0.35">
      <c r="A881" s="178" t="s">
        <v>322</v>
      </c>
      <c r="B881" s="67" t="s">
        <v>309</v>
      </c>
      <c r="C881" s="119"/>
      <c r="D881" s="50"/>
      <c r="E881" s="50"/>
      <c r="F881" s="65"/>
      <c r="G881" s="119"/>
      <c r="H881" s="13">
        <f>H882</f>
        <v>0</v>
      </c>
      <c r="I881" s="13">
        <f t="shared" ref="I881:L881" si="192">I882</f>
        <v>0</v>
      </c>
      <c r="J881" s="13">
        <f t="shared" si="192"/>
        <v>0</v>
      </c>
      <c r="K881" s="13">
        <f t="shared" si="192"/>
        <v>0</v>
      </c>
      <c r="L881" s="13">
        <f t="shared" si="192"/>
        <v>0</v>
      </c>
      <c r="M881" s="13">
        <f>M882</f>
        <v>0</v>
      </c>
      <c r="N881" s="13">
        <f>N882</f>
        <v>0</v>
      </c>
      <c r="O881" s="137"/>
      <c r="P881" s="178" t="s">
        <v>27</v>
      </c>
    </row>
    <row r="882" spans="1:16" x14ac:dyDescent="0.35">
      <c r="A882" s="179"/>
      <c r="B882" s="67" t="s">
        <v>11</v>
      </c>
      <c r="C882" s="123"/>
      <c r="D882" s="59"/>
      <c r="E882" s="59"/>
      <c r="F882" s="68"/>
      <c r="G882" s="123"/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13">
        <v>0</v>
      </c>
      <c r="O882" s="138"/>
      <c r="P882" s="179"/>
    </row>
    <row r="883" spans="1:16" ht="40.5" x14ac:dyDescent="0.35">
      <c r="A883" s="179"/>
      <c r="B883" s="67" t="s">
        <v>18</v>
      </c>
      <c r="C883" s="123"/>
      <c r="D883" s="59"/>
      <c r="E883" s="59"/>
      <c r="F883" s="68"/>
      <c r="G883" s="123"/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  <c r="N883" s="13">
        <v>0</v>
      </c>
      <c r="O883" s="138"/>
      <c r="P883" s="179"/>
    </row>
    <row r="884" spans="1:16" x14ac:dyDescent="0.35">
      <c r="A884" s="179"/>
      <c r="B884" s="67" t="s">
        <v>19</v>
      </c>
      <c r="C884" s="123"/>
      <c r="D884" s="59"/>
      <c r="E884" s="59"/>
      <c r="F884" s="68"/>
      <c r="G884" s="123"/>
      <c r="H884" s="13"/>
      <c r="I884" s="13"/>
      <c r="J884" s="13"/>
      <c r="K884" s="13"/>
      <c r="L884" s="13"/>
      <c r="M884" s="13"/>
      <c r="N884" s="13"/>
      <c r="O884" s="138"/>
      <c r="P884" s="179"/>
    </row>
    <row r="885" spans="1:16" ht="40.5" x14ac:dyDescent="0.35">
      <c r="A885" s="180"/>
      <c r="B885" s="67" t="s">
        <v>14</v>
      </c>
      <c r="C885" s="123"/>
      <c r="D885" s="59"/>
      <c r="E885" s="59"/>
      <c r="F885" s="68"/>
      <c r="G885" s="123"/>
      <c r="H885" s="13"/>
      <c r="I885" s="13"/>
      <c r="J885" s="13"/>
      <c r="K885" s="13"/>
      <c r="L885" s="13"/>
      <c r="M885" s="13"/>
      <c r="N885" s="13"/>
      <c r="O885" s="139"/>
      <c r="P885" s="180"/>
    </row>
    <row r="886" spans="1:16" x14ac:dyDescent="0.35">
      <c r="A886" s="184" t="s">
        <v>159</v>
      </c>
      <c r="B886" s="185"/>
      <c r="C886" s="185"/>
      <c r="D886" s="185"/>
      <c r="E886" s="185"/>
      <c r="F886" s="185"/>
      <c r="G886" s="185"/>
      <c r="H886" s="185"/>
      <c r="I886" s="185"/>
      <c r="J886" s="185"/>
      <c r="K886" s="185"/>
      <c r="L886" s="185"/>
      <c r="M886" s="185"/>
      <c r="N886" s="185"/>
      <c r="O886" s="185"/>
      <c r="P886" s="186"/>
    </row>
    <row r="887" spans="1:16" x14ac:dyDescent="0.35">
      <c r="A887" s="181" t="s">
        <v>160</v>
      </c>
      <c r="B887" s="182"/>
      <c r="C887" s="182"/>
      <c r="D887" s="182"/>
      <c r="E887" s="182"/>
      <c r="F887" s="182"/>
      <c r="G887" s="182"/>
      <c r="H887" s="182"/>
      <c r="I887" s="182"/>
      <c r="J887" s="182"/>
      <c r="K887" s="182"/>
      <c r="L887" s="182"/>
      <c r="M887" s="182"/>
      <c r="N887" s="182"/>
      <c r="O887" s="182"/>
      <c r="P887" s="183"/>
    </row>
    <row r="888" spans="1:16" x14ac:dyDescent="0.35">
      <c r="A888" s="146" t="s">
        <v>161</v>
      </c>
      <c r="B888" s="147"/>
      <c r="C888" s="147"/>
      <c r="D888" s="147"/>
      <c r="E888" s="147"/>
      <c r="F888" s="147"/>
      <c r="G888" s="147"/>
      <c r="H888" s="147"/>
      <c r="I888" s="147"/>
      <c r="J888" s="147"/>
      <c r="K888" s="147"/>
      <c r="L888" s="147"/>
      <c r="M888" s="147"/>
      <c r="N888" s="147"/>
      <c r="O888" s="147"/>
      <c r="P888" s="148"/>
    </row>
    <row r="889" spans="1:16" x14ac:dyDescent="0.35">
      <c r="A889" s="146" t="s">
        <v>162</v>
      </c>
      <c r="B889" s="147"/>
      <c r="C889" s="147"/>
      <c r="D889" s="147"/>
      <c r="E889" s="147"/>
      <c r="F889" s="147"/>
      <c r="G889" s="147"/>
      <c r="H889" s="147"/>
      <c r="I889" s="147"/>
      <c r="J889" s="147"/>
      <c r="K889" s="147"/>
      <c r="L889" s="147"/>
      <c r="M889" s="147"/>
      <c r="N889" s="147"/>
      <c r="O889" s="147"/>
      <c r="P889" s="148"/>
    </row>
    <row r="890" spans="1:16" x14ac:dyDescent="0.35">
      <c r="A890" s="132" t="s">
        <v>163</v>
      </c>
      <c r="B890" s="49" t="s">
        <v>8</v>
      </c>
      <c r="C890" s="119"/>
      <c r="D890" s="50"/>
      <c r="E890" s="50"/>
      <c r="F890" s="51"/>
      <c r="G890" s="119"/>
      <c r="H890" s="9"/>
      <c r="I890" s="9"/>
      <c r="J890" s="9"/>
      <c r="K890" s="9"/>
      <c r="L890" s="9"/>
      <c r="M890" s="9"/>
      <c r="N890" s="9"/>
      <c r="O890" s="136" t="s">
        <v>41</v>
      </c>
      <c r="P890" s="132" t="s">
        <v>584</v>
      </c>
    </row>
    <row r="891" spans="1:16" ht="40.5" x14ac:dyDescent="0.35">
      <c r="A891" s="133"/>
      <c r="B891" s="49" t="s">
        <v>16</v>
      </c>
      <c r="C891" s="119"/>
      <c r="D891" s="50"/>
      <c r="E891" s="50"/>
      <c r="F891" s="51"/>
      <c r="G891" s="119"/>
      <c r="H891" s="9"/>
      <c r="I891" s="9" t="s">
        <v>27</v>
      </c>
      <c r="J891" s="9" t="s">
        <v>27</v>
      </c>
      <c r="K891" s="9" t="s">
        <v>27</v>
      </c>
      <c r="L891" s="9" t="s">
        <v>27</v>
      </c>
      <c r="M891" s="9"/>
      <c r="N891" s="9"/>
      <c r="O891" s="136"/>
      <c r="P891" s="133"/>
    </row>
    <row r="892" spans="1:16" ht="40.5" x14ac:dyDescent="0.35">
      <c r="A892" s="133"/>
      <c r="B892" s="49" t="s">
        <v>10</v>
      </c>
      <c r="C892" s="119"/>
      <c r="D892" s="50"/>
      <c r="E892" s="50"/>
      <c r="F892" s="51"/>
      <c r="G892" s="119"/>
      <c r="H892" s="9">
        <f>H893+H894</f>
        <v>182959.625</v>
      </c>
      <c r="I892" s="9">
        <f>I906+I899</f>
        <v>12868.4</v>
      </c>
      <c r="J892" s="9">
        <f t="shared" ref="J892:L892" si="193">J906+J899</f>
        <v>15632.8</v>
      </c>
      <c r="K892" s="9">
        <f t="shared" si="193"/>
        <v>95580.675000000003</v>
      </c>
      <c r="L892" s="9">
        <f t="shared" si="193"/>
        <v>58877.75</v>
      </c>
      <c r="M892" s="9">
        <f>M893+M894</f>
        <v>200492.6</v>
      </c>
      <c r="N892" s="9">
        <f>N893+N894</f>
        <v>202325.4</v>
      </c>
      <c r="O892" s="136"/>
      <c r="P892" s="133"/>
    </row>
    <row r="893" spans="1:16" x14ac:dyDescent="0.35">
      <c r="A893" s="133"/>
      <c r="B893" s="49" t="s">
        <v>32</v>
      </c>
      <c r="C893" s="119">
        <v>126</v>
      </c>
      <c r="D893" s="50"/>
      <c r="E893" s="50"/>
      <c r="F893" s="50"/>
      <c r="G893" s="119"/>
      <c r="H893" s="9">
        <f>H900+H907</f>
        <v>100468.32500000001</v>
      </c>
      <c r="I893" s="9">
        <f>I907+I900</f>
        <v>12868.4</v>
      </c>
      <c r="J893" s="9">
        <f t="shared" ref="J893:L893" si="194">J907+J900</f>
        <v>15632.8</v>
      </c>
      <c r="K893" s="9">
        <f t="shared" si="194"/>
        <v>33712.199999999997</v>
      </c>
      <c r="L893" s="9">
        <f t="shared" si="194"/>
        <v>38254.925000000003</v>
      </c>
      <c r="M893" s="9">
        <f>M900+M907</f>
        <v>117386.90000000001</v>
      </c>
      <c r="N893" s="9">
        <f>N900+N907</f>
        <v>119219.7</v>
      </c>
      <c r="O893" s="136"/>
      <c r="P893" s="133"/>
    </row>
    <row r="894" spans="1:16" ht="40.5" x14ac:dyDescent="0.35">
      <c r="A894" s="133"/>
      <c r="B894" s="49" t="s">
        <v>18</v>
      </c>
      <c r="C894" s="69">
        <v>126</v>
      </c>
      <c r="D894" s="83"/>
      <c r="E894" s="83"/>
      <c r="F894" s="84"/>
      <c r="G894" s="69"/>
      <c r="H894" s="22">
        <f>H908</f>
        <v>82491.3</v>
      </c>
      <c r="I894" s="22">
        <f>I908</f>
        <v>0</v>
      </c>
      <c r="J894" s="22">
        <f t="shared" ref="J894:L894" si="195">J908</f>
        <v>0</v>
      </c>
      <c r="K894" s="22">
        <f t="shared" si="195"/>
        <v>61868.475000000006</v>
      </c>
      <c r="L894" s="22">
        <f t="shared" si="195"/>
        <v>20622.824999999997</v>
      </c>
      <c r="M894" s="22">
        <f>M908</f>
        <v>83105.7</v>
      </c>
      <c r="N894" s="9">
        <f>N908</f>
        <v>83105.7</v>
      </c>
      <c r="O894" s="136"/>
      <c r="P894" s="133"/>
    </row>
    <row r="895" spans="1:16" x14ac:dyDescent="0.35">
      <c r="A895" s="133"/>
      <c r="B895" s="49" t="s">
        <v>19</v>
      </c>
      <c r="C895" s="69"/>
      <c r="D895" s="83"/>
      <c r="E895" s="83"/>
      <c r="F895" s="84"/>
      <c r="G895" s="69"/>
      <c r="H895" s="9"/>
      <c r="I895" s="9"/>
      <c r="J895" s="9"/>
      <c r="K895" s="9"/>
      <c r="L895" s="9"/>
      <c r="M895" s="9"/>
      <c r="N895" s="9"/>
      <c r="O895" s="136"/>
      <c r="P895" s="133"/>
    </row>
    <row r="896" spans="1:16" ht="40.5" x14ac:dyDescent="0.35">
      <c r="A896" s="134"/>
      <c r="B896" s="49" t="s">
        <v>20</v>
      </c>
      <c r="C896" s="69"/>
      <c r="D896" s="83"/>
      <c r="E896" s="83"/>
      <c r="F896" s="84"/>
      <c r="G896" s="69"/>
      <c r="H896" s="9"/>
      <c r="I896" s="9"/>
      <c r="J896" s="9"/>
      <c r="K896" s="9"/>
      <c r="L896" s="9"/>
      <c r="M896" s="9"/>
      <c r="N896" s="9"/>
      <c r="O896" s="136"/>
      <c r="P896" s="134"/>
    </row>
    <row r="897" spans="1:16" ht="40.5" x14ac:dyDescent="0.35">
      <c r="A897" s="132" t="s">
        <v>528</v>
      </c>
      <c r="B897" s="49" t="s">
        <v>164</v>
      </c>
      <c r="C897" s="119"/>
      <c r="D897" s="50"/>
      <c r="E897" s="83"/>
      <c r="F897" s="84"/>
      <c r="G897" s="69"/>
      <c r="H897" s="9">
        <v>5</v>
      </c>
      <c r="I897" s="9">
        <v>5</v>
      </c>
      <c r="J897" s="9">
        <v>5</v>
      </c>
      <c r="K897" s="9">
        <v>5</v>
      </c>
      <c r="L897" s="9">
        <v>5</v>
      </c>
      <c r="M897" s="9">
        <v>5</v>
      </c>
      <c r="N897" s="9">
        <v>5</v>
      </c>
      <c r="O897" s="136" t="s">
        <v>41</v>
      </c>
      <c r="P897" s="132" t="s">
        <v>529</v>
      </c>
    </row>
    <row r="898" spans="1:16" ht="40.5" x14ac:dyDescent="0.35">
      <c r="A898" s="133"/>
      <c r="B898" s="49" t="s">
        <v>33</v>
      </c>
      <c r="C898" s="119"/>
      <c r="D898" s="50"/>
      <c r="E898" s="83"/>
      <c r="F898" s="84"/>
      <c r="G898" s="69"/>
      <c r="H898" s="9"/>
      <c r="I898" s="9" t="s">
        <v>27</v>
      </c>
      <c r="J898" s="9" t="s">
        <v>27</v>
      </c>
      <c r="K898" s="9" t="s">
        <v>27</v>
      </c>
      <c r="L898" s="9" t="s">
        <v>27</v>
      </c>
      <c r="M898" s="9"/>
      <c r="N898" s="9"/>
      <c r="O898" s="136"/>
      <c r="P898" s="133"/>
    </row>
    <row r="899" spans="1:16" ht="40.5" x14ac:dyDescent="0.35">
      <c r="A899" s="133"/>
      <c r="B899" s="49" t="s">
        <v>10</v>
      </c>
      <c r="C899" s="119"/>
      <c r="D899" s="50"/>
      <c r="E899" s="83"/>
      <c r="F899" s="84"/>
      <c r="G899" s="69"/>
      <c r="H899" s="9">
        <f>H900</f>
        <v>77065.8</v>
      </c>
      <c r="I899" s="9">
        <f>I900</f>
        <v>12868.4</v>
      </c>
      <c r="J899" s="9">
        <f t="shared" ref="J899:L899" si="196">J900</f>
        <v>15632.8</v>
      </c>
      <c r="K899" s="9">
        <f t="shared" si="196"/>
        <v>16160.3</v>
      </c>
      <c r="L899" s="9">
        <f t="shared" si="196"/>
        <v>32404.3</v>
      </c>
      <c r="M899" s="9">
        <f>M900</f>
        <v>93810.1</v>
      </c>
      <c r="N899" s="9">
        <f>N900</f>
        <v>95642.9</v>
      </c>
      <c r="O899" s="136"/>
      <c r="P899" s="133"/>
    </row>
    <row r="900" spans="1:16" x14ac:dyDescent="0.35">
      <c r="A900" s="133"/>
      <c r="B900" s="49" t="s">
        <v>32</v>
      </c>
      <c r="C900" s="119">
        <v>126</v>
      </c>
      <c r="D900" s="50" t="s">
        <v>477</v>
      </c>
      <c r="E900" s="50" t="s">
        <v>481</v>
      </c>
      <c r="F900" s="119" t="s">
        <v>372</v>
      </c>
      <c r="G900" s="119">
        <v>600</v>
      </c>
      <c r="H900" s="18">
        <f>SUM(I900:L900)</f>
        <v>77065.8</v>
      </c>
      <c r="I900" s="18">
        <v>12868.4</v>
      </c>
      <c r="J900" s="18">
        <v>15632.8</v>
      </c>
      <c r="K900" s="18">
        <v>16160.3</v>
      </c>
      <c r="L900" s="18">
        <v>32404.3</v>
      </c>
      <c r="M900" s="18">
        <v>93810.1</v>
      </c>
      <c r="N900" s="18">
        <v>95642.9</v>
      </c>
      <c r="O900" s="136"/>
      <c r="P900" s="133"/>
    </row>
    <row r="901" spans="1:16" ht="40.5" x14ac:dyDescent="0.35">
      <c r="A901" s="133"/>
      <c r="B901" s="49" t="s">
        <v>18</v>
      </c>
      <c r="C901" s="119"/>
      <c r="D901" s="50"/>
      <c r="E901" s="50"/>
      <c r="F901" s="119"/>
      <c r="G901" s="69"/>
      <c r="H901" s="9"/>
      <c r="I901" s="9"/>
      <c r="J901" s="9"/>
      <c r="K901" s="9"/>
      <c r="L901" s="9"/>
      <c r="M901" s="9"/>
      <c r="N901" s="9"/>
      <c r="O901" s="136"/>
      <c r="P901" s="133"/>
    </row>
    <row r="902" spans="1:16" x14ac:dyDescent="0.35">
      <c r="A902" s="133"/>
      <c r="B902" s="49" t="s">
        <v>19</v>
      </c>
      <c r="C902" s="69"/>
      <c r="D902" s="83"/>
      <c r="E902" s="83"/>
      <c r="F902" s="84"/>
      <c r="G902" s="69"/>
      <c r="H902" s="9"/>
      <c r="I902" s="9"/>
      <c r="J902" s="9"/>
      <c r="K902" s="9"/>
      <c r="L902" s="9"/>
      <c r="M902" s="9"/>
      <c r="N902" s="9"/>
      <c r="O902" s="136"/>
      <c r="P902" s="133"/>
    </row>
    <row r="903" spans="1:16" ht="40.5" x14ac:dyDescent="0.35">
      <c r="A903" s="134"/>
      <c r="B903" s="49" t="s">
        <v>20</v>
      </c>
      <c r="C903" s="69"/>
      <c r="D903" s="83"/>
      <c r="E903" s="83"/>
      <c r="F903" s="84"/>
      <c r="G903" s="69"/>
      <c r="H903" s="9"/>
      <c r="I903" s="9"/>
      <c r="J903" s="9"/>
      <c r="K903" s="9"/>
      <c r="L903" s="9"/>
      <c r="M903" s="9"/>
      <c r="N903" s="9"/>
      <c r="O903" s="136"/>
      <c r="P903" s="134"/>
    </row>
    <row r="904" spans="1:16" ht="40.5" x14ac:dyDescent="0.35">
      <c r="A904" s="132" t="s">
        <v>591</v>
      </c>
      <c r="B904" s="49" t="s">
        <v>164</v>
      </c>
      <c r="C904" s="119"/>
      <c r="D904" s="50"/>
      <c r="E904" s="83"/>
      <c r="F904" s="84"/>
      <c r="G904" s="69"/>
      <c r="H904" s="9">
        <v>5</v>
      </c>
      <c r="I904" s="9"/>
      <c r="J904" s="9"/>
      <c r="K904" s="9">
        <v>5</v>
      </c>
      <c r="L904" s="9">
        <v>5</v>
      </c>
      <c r="M904" s="9">
        <v>5</v>
      </c>
      <c r="N904" s="9">
        <v>5</v>
      </c>
      <c r="O904" s="136" t="s">
        <v>41</v>
      </c>
      <c r="P904" s="132" t="s">
        <v>592</v>
      </c>
    </row>
    <row r="905" spans="1:16" ht="40.5" x14ac:dyDescent="0.35">
      <c r="A905" s="133"/>
      <c r="B905" s="49" t="s">
        <v>33</v>
      </c>
      <c r="C905" s="119"/>
      <c r="D905" s="50"/>
      <c r="E905" s="83"/>
      <c r="F905" s="84"/>
      <c r="G905" s="69"/>
      <c r="H905" s="9"/>
      <c r="I905" s="9" t="s">
        <v>27</v>
      </c>
      <c r="J905" s="9" t="s">
        <v>27</v>
      </c>
      <c r="K905" s="9" t="s">
        <v>27</v>
      </c>
      <c r="L905" s="9" t="s">
        <v>27</v>
      </c>
      <c r="M905" s="9"/>
      <c r="N905" s="9"/>
      <c r="O905" s="136"/>
      <c r="P905" s="133"/>
    </row>
    <row r="906" spans="1:16" ht="40.5" x14ac:dyDescent="0.35">
      <c r="A906" s="133"/>
      <c r="B906" s="49" t="s">
        <v>10</v>
      </c>
      <c r="C906" s="119"/>
      <c r="D906" s="50"/>
      <c r="E906" s="83"/>
      <c r="F906" s="84"/>
      <c r="G906" s="69"/>
      <c r="H906" s="9">
        <f>H907+H908</f>
        <v>105893.82500000001</v>
      </c>
      <c r="I906" s="9">
        <f>I907+I908</f>
        <v>0</v>
      </c>
      <c r="J906" s="9">
        <f t="shared" ref="J906:L906" si="197">J907+J908</f>
        <v>0</v>
      </c>
      <c r="K906" s="9">
        <f t="shared" si="197"/>
        <v>79420.375</v>
      </c>
      <c r="L906" s="9">
        <f t="shared" si="197"/>
        <v>26473.449999999997</v>
      </c>
      <c r="M906" s="9">
        <f>M907+M908</f>
        <v>106682.5</v>
      </c>
      <c r="N906" s="9">
        <f>N907+N908</f>
        <v>106682.5</v>
      </c>
      <c r="O906" s="136"/>
      <c r="P906" s="133"/>
    </row>
    <row r="907" spans="1:16" ht="40.5" x14ac:dyDescent="0.35">
      <c r="A907" s="133"/>
      <c r="B907" s="49" t="s">
        <v>32</v>
      </c>
      <c r="C907" s="119">
        <v>126</v>
      </c>
      <c r="D907" s="50" t="s">
        <v>477</v>
      </c>
      <c r="E907" s="50" t="s">
        <v>481</v>
      </c>
      <c r="F907" s="119" t="s">
        <v>400</v>
      </c>
      <c r="G907" s="119" t="s">
        <v>198</v>
      </c>
      <c r="H907" s="18">
        <f>SUM(I907:L907)</f>
        <v>23402.525000000001</v>
      </c>
      <c r="I907" s="18">
        <v>0</v>
      </c>
      <c r="J907" s="18">
        <v>0</v>
      </c>
      <c r="K907" s="18">
        <v>17551.900000000001</v>
      </c>
      <c r="L907" s="18">
        <v>5850.625</v>
      </c>
      <c r="M907" s="18">
        <v>23576.799999999999</v>
      </c>
      <c r="N907" s="18">
        <v>23576.799999999999</v>
      </c>
      <c r="O907" s="136"/>
      <c r="P907" s="133"/>
    </row>
    <row r="908" spans="1:16" ht="40.5" x14ac:dyDescent="0.35">
      <c r="A908" s="133"/>
      <c r="B908" s="49" t="s">
        <v>18</v>
      </c>
      <c r="C908" s="119">
        <v>126</v>
      </c>
      <c r="D908" s="50" t="s">
        <v>477</v>
      </c>
      <c r="E908" s="50" t="s">
        <v>481</v>
      </c>
      <c r="F908" s="119" t="s">
        <v>400</v>
      </c>
      <c r="G908" s="69" t="s">
        <v>198</v>
      </c>
      <c r="H908" s="9">
        <f>SUM(I908:L908)</f>
        <v>82491.3</v>
      </c>
      <c r="I908" s="9">
        <v>0</v>
      </c>
      <c r="J908" s="9">
        <v>0</v>
      </c>
      <c r="K908" s="9">
        <v>61868.475000000006</v>
      </c>
      <c r="L908" s="9">
        <v>20622.824999999997</v>
      </c>
      <c r="M908" s="9">
        <v>83105.7</v>
      </c>
      <c r="N908" s="9">
        <v>83105.7</v>
      </c>
      <c r="O908" s="136"/>
      <c r="P908" s="133"/>
    </row>
    <row r="909" spans="1:16" x14ac:dyDescent="0.35">
      <c r="A909" s="133"/>
      <c r="B909" s="49" t="s">
        <v>19</v>
      </c>
      <c r="C909" s="69"/>
      <c r="D909" s="83"/>
      <c r="E909" s="83"/>
      <c r="F909" s="84"/>
      <c r="G909" s="69"/>
      <c r="H909" s="9"/>
      <c r="I909" s="9"/>
      <c r="J909" s="9"/>
      <c r="K909" s="9"/>
      <c r="L909" s="9"/>
      <c r="M909" s="9"/>
      <c r="N909" s="9"/>
      <c r="O909" s="136"/>
      <c r="P909" s="133"/>
    </row>
    <row r="910" spans="1:16" ht="40.5" x14ac:dyDescent="0.35">
      <c r="A910" s="134"/>
      <c r="B910" s="49" t="s">
        <v>20</v>
      </c>
      <c r="C910" s="69"/>
      <c r="D910" s="83"/>
      <c r="E910" s="83"/>
      <c r="F910" s="84"/>
      <c r="G910" s="69"/>
      <c r="H910" s="9"/>
      <c r="I910" s="9"/>
      <c r="J910" s="9"/>
      <c r="K910" s="9"/>
      <c r="L910" s="9"/>
      <c r="M910" s="9"/>
      <c r="N910" s="9"/>
      <c r="O910" s="136"/>
      <c r="P910" s="134"/>
    </row>
    <row r="911" spans="1:16" x14ac:dyDescent="0.35">
      <c r="A911" s="132" t="s">
        <v>165</v>
      </c>
      <c r="B911" s="49" t="s">
        <v>309</v>
      </c>
      <c r="C911" s="69"/>
      <c r="D911" s="83"/>
      <c r="E911" s="83"/>
      <c r="F911" s="84"/>
      <c r="G911" s="69"/>
      <c r="H911" s="22">
        <f>H912+H914</f>
        <v>182959.625</v>
      </c>
      <c r="I911" s="22">
        <f t="shared" ref="I911:L911" si="198">I912+I914</f>
        <v>12868.4</v>
      </c>
      <c r="J911" s="22">
        <f t="shared" si="198"/>
        <v>15632.8</v>
      </c>
      <c r="K911" s="22">
        <f t="shared" si="198"/>
        <v>95580.675000000003</v>
      </c>
      <c r="L911" s="22">
        <f t="shared" si="198"/>
        <v>58877.75</v>
      </c>
      <c r="M911" s="22">
        <f>M912+M914</f>
        <v>200492.6</v>
      </c>
      <c r="N911" s="22">
        <f>N912+N914</f>
        <v>202325.4</v>
      </c>
      <c r="O911" s="137"/>
      <c r="P911" s="137" t="s">
        <v>27</v>
      </c>
    </row>
    <row r="912" spans="1:16" ht="40.5" x14ac:dyDescent="0.35">
      <c r="A912" s="133"/>
      <c r="B912" s="49" t="s">
        <v>28</v>
      </c>
      <c r="C912" s="119"/>
      <c r="D912" s="50"/>
      <c r="E912" s="50"/>
      <c r="F912" s="119"/>
      <c r="G912" s="119"/>
      <c r="H912" s="9">
        <f>H913</f>
        <v>100468.32500000001</v>
      </c>
      <c r="I912" s="9">
        <f t="shared" ref="I912:L912" si="199">I913</f>
        <v>12868.4</v>
      </c>
      <c r="J912" s="9">
        <f t="shared" si="199"/>
        <v>15632.8</v>
      </c>
      <c r="K912" s="9">
        <f t="shared" si="199"/>
        <v>33712.199999999997</v>
      </c>
      <c r="L912" s="9">
        <f t="shared" si="199"/>
        <v>38254.925000000003</v>
      </c>
      <c r="M912" s="9">
        <f>M913</f>
        <v>117386.90000000001</v>
      </c>
      <c r="N912" s="9">
        <f>N913</f>
        <v>119219.7</v>
      </c>
      <c r="O912" s="138"/>
      <c r="P912" s="138"/>
    </row>
    <row r="913" spans="1:16" x14ac:dyDescent="0.35">
      <c r="A913" s="133"/>
      <c r="B913" s="49" t="s">
        <v>29</v>
      </c>
      <c r="C913" s="119">
        <v>126</v>
      </c>
      <c r="D913" s="50"/>
      <c r="E913" s="50"/>
      <c r="F913" s="119"/>
      <c r="G913" s="119"/>
      <c r="H913" s="9">
        <f>H893</f>
        <v>100468.32500000001</v>
      </c>
      <c r="I913" s="9">
        <f t="shared" ref="I913:L913" si="200">I893</f>
        <v>12868.4</v>
      </c>
      <c r="J913" s="9">
        <f t="shared" si="200"/>
        <v>15632.8</v>
      </c>
      <c r="K913" s="9">
        <f t="shared" si="200"/>
        <v>33712.199999999997</v>
      </c>
      <c r="L913" s="9">
        <f t="shared" si="200"/>
        <v>38254.925000000003</v>
      </c>
      <c r="M913" s="9">
        <f>M893</f>
        <v>117386.90000000001</v>
      </c>
      <c r="N913" s="9">
        <f>N893</f>
        <v>119219.7</v>
      </c>
      <c r="O913" s="138"/>
      <c r="P913" s="138"/>
    </row>
    <row r="914" spans="1:16" ht="60.75" x14ac:dyDescent="0.35">
      <c r="A914" s="133"/>
      <c r="B914" s="49" t="s">
        <v>304</v>
      </c>
      <c r="C914" s="119"/>
      <c r="D914" s="50"/>
      <c r="E914" s="50"/>
      <c r="F914" s="65"/>
      <c r="G914" s="119"/>
      <c r="H914" s="9">
        <f>H915</f>
        <v>82491.3</v>
      </c>
      <c r="I914" s="9">
        <f t="shared" ref="I914:L914" si="201">I915</f>
        <v>0</v>
      </c>
      <c r="J914" s="9">
        <f t="shared" si="201"/>
        <v>0</v>
      </c>
      <c r="K914" s="9">
        <f t="shared" si="201"/>
        <v>61868.475000000006</v>
      </c>
      <c r="L914" s="9">
        <f t="shared" si="201"/>
        <v>20622.824999999997</v>
      </c>
      <c r="M914" s="9">
        <f>M915</f>
        <v>83105.7</v>
      </c>
      <c r="N914" s="9">
        <f>N915</f>
        <v>83105.7</v>
      </c>
      <c r="O914" s="138"/>
      <c r="P914" s="138"/>
    </row>
    <row r="915" spans="1:16" x14ac:dyDescent="0.35">
      <c r="A915" s="133"/>
      <c r="B915" s="49" t="s">
        <v>29</v>
      </c>
      <c r="C915" s="119">
        <v>126</v>
      </c>
      <c r="D915" s="50"/>
      <c r="E915" s="50"/>
      <c r="F915" s="65"/>
      <c r="G915" s="119"/>
      <c r="H915" s="9">
        <f>H894</f>
        <v>82491.3</v>
      </c>
      <c r="I915" s="9">
        <f t="shared" ref="I915:L915" si="202">I894</f>
        <v>0</v>
      </c>
      <c r="J915" s="9">
        <f t="shared" si="202"/>
        <v>0</v>
      </c>
      <c r="K915" s="9">
        <f t="shared" si="202"/>
        <v>61868.475000000006</v>
      </c>
      <c r="L915" s="9">
        <f t="shared" si="202"/>
        <v>20622.824999999997</v>
      </c>
      <c r="M915" s="9">
        <f>M894</f>
        <v>83105.7</v>
      </c>
      <c r="N915" s="9">
        <f>N894</f>
        <v>83105.7</v>
      </c>
      <c r="O915" s="138"/>
      <c r="P915" s="138"/>
    </row>
    <row r="916" spans="1:16" x14ac:dyDescent="0.35">
      <c r="A916" s="133"/>
      <c r="B916" s="49" t="s">
        <v>19</v>
      </c>
      <c r="C916" s="119"/>
      <c r="D916" s="50"/>
      <c r="E916" s="50"/>
      <c r="F916" s="65"/>
      <c r="G916" s="119"/>
      <c r="H916" s="9"/>
      <c r="I916" s="9"/>
      <c r="J916" s="9"/>
      <c r="K916" s="9"/>
      <c r="L916" s="9"/>
      <c r="M916" s="9"/>
      <c r="N916" s="9"/>
      <c r="O916" s="138"/>
      <c r="P916" s="138"/>
    </row>
    <row r="917" spans="1:16" ht="40.5" x14ac:dyDescent="0.35">
      <c r="A917" s="134"/>
      <c r="B917" s="49" t="s">
        <v>14</v>
      </c>
      <c r="C917" s="119"/>
      <c r="D917" s="50"/>
      <c r="E917" s="50"/>
      <c r="F917" s="65"/>
      <c r="G917" s="119"/>
      <c r="H917" s="9"/>
      <c r="I917" s="9"/>
      <c r="J917" s="9"/>
      <c r="K917" s="9"/>
      <c r="L917" s="9"/>
      <c r="M917" s="9"/>
      <c r="N917" s="15"/>
      <c r="O917" s="139"/>
      <c r="P917" s="139"/>
    </row>
    <row r="918" spans="1:16" ht="40.5" x14ac:dyDescent="0.35">
      <c r="A918" s="178" t="s">
        <v>323</v>
      </c>
      <c r="B918" s="67" t="s">
        <v>309</v>
      </c>
      <c r="C918" s="123"/>
      <c r="D918" s="59"/>
      <c r="E918" s="59"/>
      <c r="F918" s="82"/>
      <c r="G918" s="123"/>
      <c r="H918" s="13">
        <f t="shared" ref="H918:N918" si="203">H920+H921</f>
        <v>182959.625</v>
      </c>
      <c r="I918" s="13">
        <f t="shared" si="203"/>
        <v>12868.4</v>
      </c>
      <c r="J918" s="13">
        <f t="shared" si="203"/>
        <v>15632.8</v>
      </c>
      <c r="K918" s="13">
        <f t="shared" si="203"/>
        <v>95580.675000000003</v>
      </c>
      <c r="L918" s="13">
        <f t="shared" si="203"/>
        <v>58877.75</v>
      </c>
      <c r="M918" s="13">
        <f t="shared" si="203"/>
        <v>200492.6</v>
      </c>
      <c r="N918" s="13">
        <f t="shared" si="203"/>
        <v>202325.4</v>
      </c>
      <c r="O918" s="178"/>
      <c r="P918" s="178" t="s">
        <v>27</v>
      </c>
    </row>
    <row r="919" spans="1:16" ht="60.75" x14ac:dyDescent="0.35">
      <c r="A919" s="179"/>
      <c r="B919" s="67" t="s">
        <v>55</v>
      </c>
      <c r="C919" s="123"/>
      <c r="D919" s="59"/>
      <c r="E919" s="59"/>
      <c r="F919" s="68"/>
      <c r="G919" s="123"/>
      <c r="H919" s="114">
        <f>H920</f>
        <v>100468.32500000001</v>
      </c>
      <c r="I919" s="114">
        <f t="shared" ref="I919:N919" si="204">I920</f>
        <v>12868.4</v>
      </c>
      <c r="J919" s="114">
        <f t="shared" si="204"/>
        <v>15632.8</v>
      </c>
      <c r="K919" s="114">
        <f t="shared" si="204"/>
        <v>33712.199999999997</v>
      </c>
      <c r="L919" s="114">
        <f t="shared" si="204"/>
        <v>38254.925000000003</v>
      </c>
      <c r="M919" s="114">
        <f t="shared" si="204"/>
        <v>117386.90000000001</v>
      </c>
      <c r="N919" s="114">
        <f t="shared" si="204"/>
        <v>119219.7</v>
      </c>
      <c r="O919" s="179"/>
      <c r="P919" s="179"/>
    </row>
    <row r="920" spans="1:16" x14ac:dyDescent="0.35">
      <c r="A920" s="179"/>
      <c r="B920" s="67" t="s">
        <v>29</v>
      </c>
      <c r="C920" s="123">
        <v>126</v>
      </c>
      <c r="D920" s="59"/>
      <c r="E920" s="59"/>
      <c r="F920" s="59"/>
      <c r="G920" s="123"/>
      <c r="H920" s="13">
        <f>H912</f>
        <v>100468.32500000001</v>
      </c>
      <c r="I920" s="13">
        <f t="shared" ref="I920:L920" si="205">I912</f>
        <v>12868.4</v>
      </c>
      <c r="J920" s="13">
        <f t="shared" si="205"/>
        <v>15632.8</v>
      </c>
      <c r="K920" s="13">
        <f t="shared" si="205"/>
        <v>33712.199999999997</v>
      </c>
      <c r="L920" s="13">
        <f t="shared" si="205"/>
        <v>38254.925000000003</v>
      </c>
      <c r="M920" s="13">
        <f>M912</f>
        <v>117386.90000000001</v>
      </c>
      <c r="N920" s="13">
        <f>N912</f>
        <v>119219.7</v>
      </c>
      <c r="O920" s="179"/>
      <c r="P920" s="179"/>
    </row>
    <row r="921" spans="1:16" ht="40.5" x14ac:dyDescent="0.35">
      <c r="A921" s="179"/>
      <c r="B921" s="67" t="s">
        <v>18</v>
      </c>
      <c r="C921" s="123"/>
      <c r="D921" s="59"/>
      <c r="E921" s="59"/>
      <c r="F921" s="68"/>
      <c r="G921" s="123"/>
      <c r="H921" s="13">
        <f>H922</f>
        <v>82491.3</v>
      </c>
      <c r="I921" s="13">
        <f t="shared" ref="I921:L921" si="206">I922</f>
        <v>0</v>
      </c>
      <c r="J921" s="13">
        <f t="shared" si="206"/>
        <v>0</v>
      </c>
      <c r="K921" s="13">
        <f t="shared" si="206"/>
        <v>61868.475000000006</v>
      </c>
      <c r="L921" s="13">
        <f t="shared" si="206"/>
        <v>20622.824999999997</v>
      </c>
      <c r="M921" s="13">
        <f>M922</f>
        <v>83105.7</v>
      </c>
      <c r="N921" s="13">
        <f>N922</f>
        <v>83105.7</v>
      </c>
      <c r="O921" s="179"/>
      <c r="P921" s="179"/>
    </row>
    <row r="922" spans="1:16" x14ac:dyDescent="0.35">
      <c r="A922" s="179"/>
      <c r="B922" s="67" t="s">
        <v>29</v>
      </c>
      <c r="C922" s="123">
        <v>126</v>
      </c>
      <c r="D922" s="59"/>
      <c r="E922" s="59"/>
      <c r="F922" s="68"/>
      <c r="G922" s="123"/>
      <c r="H922" s="13">
        <f>H915</f>
        <v>82491.3</v>
      </c>
      <c r="I922" s="13">
        <f t="shared" ref="I922:L922" si="207">I915</f>
        <v>0</v>
      </c>
      <c r="J922" s="13">
        <f t="shared" si="207"/>
        <v>0</v>
      </c>
      <c r="K922" s="13">
        <f t="shared" si="207"/>
        <v>61868.475000000006</v>
      </c>
      <c r="L922" s="13">
        <f t="shared" si="207"/>
        <v>20622.824999999997</v>
      </c>
      <c r="M922" s="13">
        <f>M915</f>
        <v>83105.7</v>
      </c>
      <c r="N922" s="13">
        <f>N915</f>
        <v>83105.7</v>
      </c>
      <c r="O922" s="179"/>
      <c r="P922" s="179"/>
    </row>
    <row r="923" spans="1:16" x14ac:dyDescent="0.35">
      <c r="A923" s="179"/>
      <c r="B923" s="67" t="s">
        <v>19</v>
      </c>
      <c r="C923" s="123"/>
      <c r="D923" s="59"/>
      <c r="E923" s="59"/>
      <c r="F923" s="68"/>
      <c r="G923" s="123"/>
      <c r="H923" s="13"/>
      <c r="I923" s="13"/>
      <c r="J923" s="13"/>
      <c r="K923" s="13"/>
      <c r="L923" s="13"/>
      <c r="M923" s="13"/>
      <c r="N923" s="13"/>
      <c r="O923" s="179"/>
      <c r="P923" s="179"/>
    </row>
    <row r="924" spans="1:16" ht="40.5" x14ac:dyDescent="0.35">
      <c r="A924" s="180"/>
      <c r="B924" s="67" t="s">
        <v>20</v>
      </c>
      <c r="C924" s="123"/>
      <c r="D924" s="59"/>
      <c r="E924" s="59"/>
      <c r="F924" s="68"/>
      <c r="G924" s="123"/>
      <c r="H924" s="13"/>
      <c r="I924" s="13"/>
      <c r="J924" s="13"/>
      <c r="K924" s="13"/>
      <c r="L924" s="13"/>
      <c r="M924" s="13"/>
      <c r="N924" s="13"/>
      <c r="O924" s="180"/>
      <c r="P924" s="180"/>
    </row>
    <row r="925" spans="1:16" x14ac:dyDescent="0.35">
      <c r="A925" s="140" t="s">
        <v>324</v>
      </c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2"/>
    </row>
    <row r="926" spans="1:16" x14ac:dyDescent="0.35">
      <c r="A926" s="143" t="s">
        <v>166</v>
      </c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5"/>
    </row>
    <row r="927" spans="1:16" x14ac:dyDescent="0.35">
      <c r="A927" s="146" t="s">
        <v>167</v>
      </c>
      <c r="B927" s="147"/>
      <c r="C927" s="147"/>
      <c r="D927" s="147"/>
      <c r="E927" s="147"/>
      <c r="F927" s="147"/>
      <c r="G927" s="147"/>
      <c r="H927" s="147"/>
      <c r="I927" s="147"/>
      <c r="J927" s="147"/>
      <c r="K927" s="147"/>
      <c r="L927" s="147"/>
      <c r="M927" s="147"/>
      <c r="N927" s="147"/>
      <c r="O927" s="147"/>
      <c r="P927" s="148"/>
    </row>
    <row r="928" spans="1:16" x14ac:dyDescent="0.35">
      <c r="A928" s="146" t="s">
        <v>168</v>
      </c>
      <c r="B928" s="147"/>
      <c r="C928" s="147"/>
      <c r="D928" s="147"/>
      <c r="E928" s="147"/>
      <c r="F928" s="147"/>
      <c r="G928" s="147"/>
      <c r="H928" s="147"/>
      <c r="I928" s="147"/>
      <c r="J928" s="147"/>
      <c r="K928" s="147"/>
      <c r="L928" s="147"/>
      <c r="M928" s="147"/>
      <c r="N928" s="147"/>
      <c r="O928" s="147"/>
      <c r="P928" s="148"/>
    </row>
    <row r="929" spans="1:16" x14ac:dyDescent="0.35">
      <c r="A929" s="132" t="s">
        <v>169</v>
      </c>
      <c r="B929" s="49" t="s">
        <v>8</v>
      </c>
      <c r="C929" s="119"/>
      <c r="D929" s="50"/>
      <c r="E929" s="50"/>
      <c r="F929" s="51"/>
      <c r="G929" s="119"/>
      <c r="H929" s="17">
        <v>20664</v>
      </c>
      <c r="I929" s="17">
        <v>20664</v>
      </c>
      <c r="J929" s="17"/>
      <c r="K929" s="17"/>
      <c r="L929" s="17"/>
      <c r="M929" s="17">
        <v>20664</v>
      </c>
      <c r="N929" s="17">
        <v>20664</v>
      </c>
      <c r="O929" s="136" t="s">
        <v>41</v>
      </c>
      <c r="P929" s="132" t="s">
        <v>222</v>
      </c>
    </row>
    <row r="930" spans="1:16" ht="40.5" x14ac:dyDescent="0.35">
      <c r="A930" s="133"/>
      <c r="B930" s="49" t="s">
        <v>37</v>
      </c>
      <c r="C930" s="119"/>
      <c r="D930" s="50"/>
      <c r="E930" s="50"/>
      <c r="F930" s="51"/>
      <c r="G930" s="119"/>
      <c r="H930" s="17"/>
      <c r="I930" s="9" t="s">
        <v>27</v>
      </c>
      <c r="J930" s="9" t="s">
        <v>27</v>
      </c>
      <c r="K930" s="9" t="s">
        <v>27</v>
      </c>
      <c r="L930" s="9" t="s">
        <v>27</v>
      </c>
      <c r="M930" s="17"/>
      <c r="N930" s="17"/>
      <c r="O930" s="136"/>
      <c r="P930" s="133"/>
    </row>
    <row r="931" spans="1:16" ht="40.5" x14ac:dyDescent="0.35">
      <c r="A931" s="133"/>
      <c r="B931" s="49" t="s">
        <v>10</v>
      </c>
      <c r="C931" s="119"/>
      <c r="D931" s="50"/>
      <c r="E931" s="50"/>
      <c r="F931" s="51"/>
      <c r="G931" s="119"/>
      <c r="H931" s="9">
        <f t="shared" ref="H931:N932" si="208">H938</f>
        <v>495</v>
      </c>
      <c r="I931" s="9">
        <f>I938</f>
        <v>495</v>
      </c>
      <c r="J931" s="9">
        <f t="shared" ref="J931:L931" si="209">J938</f>
        <v>0</v>
      </c>
      <c r="K931" s="9">
        <f t="shared" si="209"/>
        <v>0</v>
      </c>
      <c r="L931" s="9">
        <f t="shared" si="209"/>
        <v>0</v>
      </c>
      <c r="M931" s="9">
        <f t="shared" si="208"/>
        <v>1000</v>
      </c>
      <c r="N931" s="9">
        <f t="shared" si="208"/>
        <v>1000</v>
      </c>
      <c r="O931" s="136"/>
      <c r="P931" s="133"/>
    </row>
    <row r="932" spans="1:16" x14ac:dyDescent="0.35">
      <c r="A932" s="133"/>
      <c r="B932" s="49" t="s">
        <v>32</v>
      </c>
      <c r="C932" s="119"/>
      <c r="D932" s="50"/>
      <c r="E932" s="50"/>
      <c r="F932" s="50"/>
      <c r="G932" s="119"/>
      <c r="H932" s="9">
        <f t="shared" si="208"/>
        <v>495</v>
      </c>
      <c r="I932" s="9">
        <f>I939</f>
        <v>495</v>
      </c>
      <c r="J932" s="9">
        <f t="shared" ref="J932:L932" si="210">J939</f>
        <v>0</v>
      </c>
      <c r="K932" s="9">
        <f t="shared" si="210"/>
        <v>0</v>
      </c>
      <c r="L932" s="9">
        <f t="shared" si="210"/>
        <v>0</v>
      </c>
      <c r="M932" s="9">
        <f t="shared" si="208"/>
        <v>1000</v>
      </c>
      <c r="N932" s="9">
        <f t="shared" si="208"/>
        <v>1000</v>
      </c>
      <c r="O932" s="136"/>
      <c r="P932" s="133"/>
    </row>
    <row r="933" spans="1:16" ht="40.5" x14ac:dyDescent="0.35">
      <c r="A933" s="133"/>
      <c r="B933" s="49" t="s">
        <v>18</v>
      </c>
      <c r="C933" s="69"/>
      <c r="D933" s="83"/>
      <c r="E933" s="83"/>
      <c r="F933" s="84"/>
      <c r="G933" s="69"/>
      <c r="H933" s="9"/>
      <c r="I933" s="9"/>
      <c r="J933" s="9"/>
      <c r="K933" s="9"/>
      <c r="L933" s="9"/>
      <c r="M933" s="9"/>
      <c r="N933" s="9"/>
      <c r="O933" s="136"/>
      <c r="P933" s="133"/>
    </row>
    <row r="934" spans="1:16" x14ac:dyDescent="0.35">
      <c r="A934" s="133"/>
      <c r="B934" s="49" t="s">
        <v>19</v>
      </c>
      <c r="C934" s="69"/>
      <c r="D934" s="83"/>
      <c r="E934" s="83"/>
      <c r="F934" s="84"/>
      <c r="G934" s="69"/>
      <c r="H934" s="9"/>
      <c r="I934" s="9"/>
      <c r="J934" s="9"/>
      <c r="K934" s="9"/>
      <c r="L934" s="9"/>
      <c r="M934" s="9"/>
      <c r="N934" s="9"/>
      <c r="O934" s="136"/>
      <c r="P934" s="133"/>
    </row>
    <row r="935" spans="1:16" ht="40.5" x14ac:dyDescent="0.35">
      <c r="A935" s="134"/>
      <c r="B935" s="49" t="s">
        <v>20</v>
      </c>
      <c r="C935" s="69"/>
      <c r="D935" s="83"/>
      <c r="E935" s="83"/>
      <c r="F935" s="84"/>
      <c r="G935" s="69"/>
      <c r="H935" s="9"/>
      <c r="I935" s="9"/>
      <c r="J935" s="9"/>
      <c r="K935" s="9"/>
      <c r="L935" s="9"/>
      <c r="M935" s="9"/>
      <c r="N935" s="9"/>
      <c r="O935" s="136"/>
      <c r="P935" s="134"/>
    </row>
    <row r="936" spans="1:16" x14ac:dyDescent="0.35">
      <c r="A936" s="132" t="s">
        <v>170</v>
      </c>
      <c r="B936" s="85" t="s">
        <v>104</v>
      </c>
      <c r="C936" s="119"/>
      <c r="D936" s="50"/>
      <c r="E936" s="83"/>
      <c r="F936" s="84"/>
      <c r="G936" s="121"/>
      <c r="H936" s="17">
        <v>20664</v>
      </c>
      <c r="I936" s="17">
        <v>20664</v>
      </c>
      <c r="J936" s="17"/>
      <c r="K936" s="17"/>
      <c r="L936" s="17"/>
      <c r="M936" s="17">
        <v>20664</v>
      </c>
      <c r="N936" s="17">
        <v>20664</v>
      </c>
      <c r="O936" s="136" t="s">
        <v>41</v>
      </c>
      <c r="P936" s="132" t="s">
        <v>507</v>
      </c>
    </row>
    <row r="937" spans="1:16" ht="40.5" x14ac:dyDescent="0.35">
      <c r="A937" s="133"/>
      <c r="B937" s="49" t="s">
        <v>33</v>
      </c>
      <c r="C937" s="119"/>
      <c r="D937" s="50"/>
      <c r="E937" s="83"/>
      <c r="F937" s="84"/>
      <c r="G937" s="121"/>
      <c r="H937" s="17"/>
      <c r="I937" s="9" t="s">
        <v>27</v>
      </c>
      <c r="J937" s="9" t="s">
        <v>27</v>
      </c>
      <c r="K937" s="9" t="s">
        <v>27</v>
      </c>
      <c r="L937" s="9" t="s">
        <v>27</v>
      </c>
      <c r="M937" s="17"/>
      <c r="N937" s="17"/>
      <c r="O937" s="136"/>
      <c r="P937" s="133"/>
    </row>
    <row r="938" spans="1:16" ht="40.5" x14ac:dyDescent="0.35">
      <c r="A938" s="133"/>
      <c r="B938" s="49" t="s">
        <v>10</v>
      </c>
      <c r="C938" s="119"/>
      <c r="D938" s="50"/>
      <c r="E938" s="83"/>
      <c r="F938" s="84"/>
      <c r="G938" s="121"/>
      <c r="H938" s="17">
        <f>H939</f>
        <v>495</v>
      </c>
      <c r="I938" s="17">
        <f>I939</f>
        <v>495</v>
      </c>
      <c r="J938" s="17">
        <f t="shared" ref="J938:L938" si="211">J939</f>
        <v>0</v>
      </c>
      <c r="K938" s="17">
        <f t="shared" si="211"/>
        <v>0</v>
      </c>
      <c r="L938" s="17">
        <f t="shared" si="211"/>
        <v>0</v>
      </c>
      <c r="M938" s="17">
        <f>M939</f>
        <v>1000</v>
      </c>
      <c r="N938" s="17">
        <f>N939</f>
        <v>1000</v>
      </c>
      <c r="O938" s="136"/>
      <c r="P938" s="133"/>
    </row>
    <row r="939" spans="1:16" x14ac:dyDescent="0.35">
      <c r="A939" s="133"/>
      <c r="B939" s="49" t="s">
        <v>32</v>
      </c>
      <c r="C939" s="119">
        <v>126</v>
      </c>
      <c r="D939" s="50" t="s">
        <v>477</v>
      </c>
      <c r="E939" s="50" t="s">
        <v>477</v>
      </c>
      <c r="F939" s="119" t="s">
        <v>373</v>
      </c>
      <c r="G939" s="119">
        <v>200</v>
      </c>
      <c r="H939" s="9">
        <f>SUM(I939:L939)</f>
        <v>495</v>
      </c>
      <c r="I939" s="9">
        <v>495</v>
      </c>
      <c r="J939" s="9">
        <v>0</v>
      </c>
      <c r="K939" s="9">
        <v>0</v>
      </c>
      <c r="L939" s="9">
        <v>0</v>
      </c>
      <c r="M939" s="9">
        <v>1000</v>
      </c>
      <c r="N939" s="9">
        <v>1000</v>
      </c>
      <c r="O939" s="136"/>
      <c r="P939" s="133"/>
    </row>
    <row r="940" spans="1:16" ht="40.5" x14ac:dyDescent="0.35">
      <c r="A940" s="133"/>
      <c r="B940" s="49" t="s">
        <v>18</v>
      </c>
      <c r="C940" s="69"/>
      <c r="D940" s="83"/>
      <c r="E940" s="83"/>
      <c r="F940" s="86"/>
      <c r="G940" s="69"/>
      <c r="H940" s="9"/>
      <c r="I940" s="9"/>
      <c r="J940" s="9"/>
      <c r="K940" s="9"/>
      <c r="L940" s="9"/>
      <c r="M940" s="9"/>
      <c r="N940" s="9"/>
      <c r="O940" s="136"/>
      <c r="P940" s="133"/>
    </row>
    <row r="941" spans="1:16" x14ac:dyDescent="0.35">
      <c r="A941" s="133"/>
      <c r="B941" s="49" t="s">
        <v>19</v>
      </c>
      <c r="C941" s="69"/>
      <c r="D941" s="83"/>
      <c r="E941" s="83"/>
      <c r="F941" s="86"/>
      <c r="G941" s="69"/>
      <c r="H941" s="9"/>
      <c r="I941" s="9"/>
      <c r="J941" s="9"/>
      <c r="K941" s="9"/>
      <c r="L941" s="9"/>
      <c r="M941" s="9"/>
      <c r="N941" s="9"/>
      <c r="O941" s="136"/>
      <c r="P941" s="133"/>
    </row>
    <row r="942" spans="1:16" ht="40.5" x14ac:dyDescent="0.35">
      <c r="A942" s="134"/>
      <c r="B942" s="49" t="s">
        <v>20</v>
      </c>
      <c r="C942" s="69"/>
      <c r="D942" s="83"/>
      <c r="E942" s="83"/>
      <c r="F942" s="86"/>
      <c r="G942" s="69"/>
      <c r="H942" s="9"/>
      <c r="I942" s="9"/>
      <c r="J942" s="9"/>
      <c r="K942" s="9"/>
      <c r="L942" s="9"/>
      <c r="M942" s="9"/>
      <c r="N942" s="9"/>
      <c r="O942" s="136"/>
      <c r="P942" s="134"/>
    </row>
    <row r="943" spans="1:16" x14ac:dyDescent="0.35">
      <c r="A943" s="132" t="s">
        <v>531</v>
      </c>
      <c r="B943" s="49" t="s">
        <v>8</v>
      </c>
      <c r="C943" s="119"/>
      <c r="D943" s="50"/>
      <c r="E943" s="50"/>
      <c r="F943" s="51"/>
      <c r="G943" s="119"/>
      <c r="H943" s="9">
        <v>123</v>
      </c>
      <c r="I943" s="9"/>
      <c r="J943" s="9"/>
      <c r="K943" s="9">
        <v>5</v>
      </c>
      <c r="L943" s="9">
        <v>118</v>
      </c>
      <c r="M943" s="9">
        <v>123</v>
      </c>
      <c r="N943" s="9">
        <v>123</v>
      </c>
      <c r="O943" s="136" t="s">
        <v>41</v>
      </c>
      <c r="P943" s="132" t="s">
        <v>641</v>
      </c>
    </row>
    <row r="944" spans="1:16" ht="40.5" x14ac:dyDescent="0.35">
      <c r="A944" s="133"/>
      <c r="B944" s="49" t="s">
        <v>9</v>
      </c>
      <c r="C944" s="119"/>
      <c r="D944" s="50"/>
      <c r="E944" s="50"/>
      <c r="F944" s="51"/>
      <c r="G944" s="119"/>
      <c r="H944" s="9" t="s">
        <v>344</v>
      </c>
      <c r="I944" s="9" t="s">
        <v>27</v>
      </c>
      <c r="J944" s="9" t="s">
        <v>27</v>
      </c>
      <c r="K944" s="9" t="s">
        <v>27</v>
      </c>
      <c r="L944" s="9" t="s">
        <v>27</v>
      </c>
      <c r="M944" s="9" t="s">
        <v>344</v>
      </c>
      <c r="N944" s="9" t="s">
        <v>344</v>
      </c>
      <c r="O944" s="136"/>
      <c r="P944" s="133"/>
    </row>
    <row r="945" spans="1:16" ht="40.5" x14ac:dyDescent="0.35">
      <c r="A945" s="133"/>
      <c r="B945" s="49" t="s">
        <v>10</v>
      </c>
      <c r="C945" s="119"/>
      <c r="D945" s="50"/>
      <c r="E945" s="50"/>
      <c r="F945" s="51"/>
      <c r="G945" s="119"/>
      <c r="H945" s="9">
        <f>H946+H947</f>
        <v>110500</v>
      </c>
      <c r="I945" s="9">
        <f>I952</f>
        <v>0</v>
      </c>
      <c r="J945" s="9">
        <f t="shared" ref="J945:L945" si="212">J952</f>
        <v>0</v>
      </c>
      <c r="K945" s="9">
        <f t="shared" si="212"/>
        <v>4500</v>
      </c>
      <c r="L945" s="9">
        <f t="shared" si="212"/>
        <v>106000</v>
      </c>
      <c r="M945" s="9">
        <f>M946+M947</f>
        <v>110500</v>
      </c>
      <c r="N945" s="9">
        <f>N946+N947</f>
        <v>110500</v>
      </c>
      <c r="O945" s="136"/>
      <c r="P945" s="133"/>
    </row>
    <row r="946" spans="1:16" x14ac:dyDescent="0.35">
      <c r="A946" s="133"/>
      <c r="B946" s="49" t="s">
        <v>32</v>
      </c>
      <c r="C946" s="69"/>
      <c r="D946" s="83"/>
      <c r="E946" s="83"/>
      <c r="F946" s="69"/>
      <c r="G946" s="119"/>
      <c r="H946" s="9">
        <f>SUM(I946:L946)</f>
        <v>44200</v>
      </c>
      <c r="I946" s="9">
        <f>I953</f>
        <v>0</v>
      </c>
      <c r="J946" s="9">
        <f t="shared" ref="J946:L946" si="213">J953</f>
        <v>0</v>
      </c>
      <c r="K946" s="9">
        <f t="shared" si="213"/>
        <v>2700</v>
      </c>
      <c r="L946" s="9">
        <f t="shared" si="213"/>
        <v>41500</v>
      </c>
      <c r="M946" s="9">
        <v>44200</v>
      </c>
      <c r="N946" s="9">
        <v>44200</v>
      </c>
      <c r="O946" s="136"/>
      <c r="P946" s="133"/>
    </row>
    <row r="947" spans="1:16" ht="40.5" x14ac:dyDescent="0.35">
      <c r="A947" s="133"/>
      <c r="B947" s="49" t="s">
        <v>18</v>
      </c>
      <c r="C947" s="119"/>
      <c r="D947" s="50"/>
      <c r="E947" s="50"/>
      <c r="F947" s="119"/>
      <c r="G947" s="119"/>
      <c r="H947" s="9">
        <f>SUM(I947:L947)</f>
        <v>66300</v>
      </c>
      <c r="I947" s="9">
        <f>I954</f>
        <v>0</v>
      </c>
      <c r="J947" s="9">
        <f t="shared" ref="J947:L947" si="214">J954</f>
        <v>0</v>
      </c>
      <c r="K947" s="9">
        <f t="shared" si="214"/>
        <v>1800</v>
      </c>
      <c r="L947" s="9">
        <f t="shared" si="214"/>
        <v>64500</v>
      </c>
      <c r="M947" s="9">
        <v>66300</v>
      </c>
      <c r="N947" s="9">
        <v>66300</v>
      </c>
      <c r="O947" s="136"/>
      <c r="P947" s="133"/>
    </row>
    <row r="948" spans="1:16" x14ac:dyDescent="0.35">
      <c r="A948" s="133"/>
      <c r="B948" s="49" t="s">
        <v>19</v>
      </c>
      <c r="C948" s="69"/>
      <c r="D948" s="83"/>
      <c r="E948" s="83"/>
      <c r="F948" s="84"/>
      <c r="G948" s="69"/>
      <c r="H948" s="9"/>
      <c r="I948" s="9"/>
      <c r="J948" s="9"/>
      <c r="K948" s="9"/>
      <c r="L948" s="9"/>
      <c r="M948" s="9"/>
      <c r="N948" s="9"/>
      <c r="O948" s="136"/>
      <c r="P948" s="133"/>
    </row>
    <row r="949" spans="1:16" ht="40.5" x14ac:dyDescent="0.35">
      <c r="A949" s="134"/>
      <c r="B949" s="49" t="s">
        <v>20</v>
      </c>
      <c r="C949" s="69"/>
      <c r="D949" s="83"/>
      <c r="E949" s="83"/>
      <c r="F949" s="84"/>
      <c r="G949" s="69"/>
      <c r="H949" s="9"/>
      <c r="I949" s="9"/>
      <c r="J949" s="9"/>
      <c r="K949" s="9"/>
      <c r="L949" s="9"/>
      <c r="M949" s="9"/>
      <c r="N949" s="9"/>
      <c r="O949" s="136"/>
      <c r="P949" s="134"/>
    </row>
    <row r="950" spans="1:16" x14ac:dyDescent="0.35">
      <c r="A950" s="132" t="s">
        <v>688</v>
      </c>
      <c r="B950" s="87" t="s">
        <v>104</v>
      </c>
      <c r="C950" s="119"/>
      <c r="D950" s="50"/>
      <c r="E950" s="50"/>
      <c r="F950" s="51"/>
      <c r="G950" s="119"/>
      <c r="H950" s="9">
        <v>123</v>
      </c>
      <c r="I950" s="9"/>
      <c r="J950" s="9"/>
      <c r="K950" s="9">
        <v>5</v>
      </c>
      <c r="L950" s="9">
        <v>118</v>
      </c>
      <c r="M950" s="9">
        <v>123</v>
      </c>
      <c r="N950" s="9">
        <v>123</v>
      </c>
      <c r="O950" s="136" t="s">
        <v>41</v>
      </c>
      <c r="P950" s="132" t="s">
        <v>561</v>
      </c>
    </row>
    <row r="951" spans="1:16" ht="40.5" x14ac:dyDescent="0.35">
      <c r="A951" s="133"/>
      <c r="B951" s="49" t="s">
        <v>9</v>
      </c>
      <c r="C951" s="119"/>
      <c r="D951" s="50"/>
      <c r="E951" s="50"/>
      <c r="F951" s="51"/>
      <c r="G951" s="119"/>
      <c r="H951" s="9" t="s">
        <v>344</v>
      </c>
      <c r="I951" s="9" t="s">
        <v>27</v>
      </c>
      <c r="J951" s="9" t="s">
        <v>27</v>
      </c>
      <c r="K951" s="9" t="s">
        <v>27</v>
      </c>
      <c r="L951" s="9" t="s">
        <v>27</v>
      </c>
      <c r="M951" s="9" t="s">
        <v>344</v>
      </c>
      <c r="N951" s="9" t="s">
        <v>344</v>
      </c>
      <c r="O951" s="136"/>
      <c r="P951" s="133"/>
    </row>
    <row r="952" spans="1:16" ht="40.5" x14ac:dyDescent="0.35">
      <c r="A952" s="133"/>
      <c r="B952" s="49" t="s">
        <v>10</v>
      </c>
      <c r="C952" s="119"/>
      <c r="D952" s="50"/>
      <c r="E952" s="50"/>
      <c r="F952" s="51"/>
      <c r="G952" s="119"/>
      <c r="H952" s="9">
        <f>H953+H954</f>
        <v>110500</v>
      </c>
      <c r="I952" s="9">
        <f>I953+I954</f>
        <v>0</v>
      </c>
      <c r="J952" s="9">
        <f t="shared" ref="J952:K952" si="215">J953+J954</f>
        <v>0</v>
      </c>
      <c r="K952" s="9">
        <f t="shared" si="215"/>
        <v>4500</v>
      </c>
      <c r="L952" s="9">
        <f>L953+L954</f>
        <v>106000</v>
      </c>
      <c r="M952" s="9">
        <f>M953+M954</f>
        <v>110500</v>
      </c>
      <c r="N952" s="9">
        <f>N953+N954</f>
        <v>110500</v>
      </c>
      <c r="O952" s="136"/>
      <c r="P952" s="133"/>
    </row>
    <row r="953" spans="1:16" x14ac:dyDescent="0.35">
      <c r="A953" s="133"/>
      <c r="B953" s="49" t="s">
        <v>32</v>
      </c>
      <c r="C953" s="69">
        <v>126</v>
      </c>
      <c r="D953" s="83" t="s">
        <v>479</v>
      </c>
      <c r="E953" s="83" t="s">
        <v>480</v>
      </c>
      <c r="F953" s="69" t="s">
        <v>389</v>
      </c>
      <c r="G953" s="119">
        <v>300</v>
      </c>
      <c r="H953" s="9">
        <f>SUM(I953:L953)</f>
        <v>44200</v>
      </c>
      <c r="I953" s="9">
        <v>0</v>
      </c>
      <c r="J953" s="9">
        <v>0</v>
      </c>
      <c r="K953" s="9">
        <v>2700</v>
      </c>
      <c r="L953" s="9">
        <v>41500</v>
      </c>
      <c r="M953" s="9">
        <v>44200</v>
      </c>
      <c r="N953" s="9">
        <v>44200</v>
      </c>
      <c r="O953" s="136"/>
      <c r="P953" s="133"/>
    </row>
    <row r="954" spans="1:16" ht="40.5" x14ac:dyDescent="0.35">
      <c r="A954" s="133"/>
      <c r="B954" s="49" t="s">
        <v>18</v>
      </c>
      <c r="C954" s="119">
        <v>126</v>
      </c>
      <c r="D954" s="50" t="s">
        <v>479</v>
      </c>
      <c r="E954" s="50" t="s">
        <v>480</v>
      </c>
      <c r="F954" s="119" t="s">
        <v>389</v>
      </c>
      <c r="G954" s="119">
        <v>300</v>
      </c>
      <c r="H954" s="9">
        <f>SUM(I954:L954)</f>
        <v>66300</v>
      </c>
      <c r="I954" s="9">
        <v>0</v>
      </c>
      <c r="J954" s="9">
        <v>0</v>
      </c>
      <c r="K954" s="9">
        <v>1800</v>
      </c>
      <c r="L954" s="9">
        <v>64500</v>
      </c>
      <c r="M954" s="9">
        <v>66300</v>
      </c>
      <c r="N954" s="9">
        <v>66300</v>
      </c>
      <c r="O954" s="136"/>
      <c r="P954" s="133"/>
    </row>
    <row r="955" spans="1:16" x14ac:dyDescent="0.35">
      <c r="A955" s="133"/>
      <c r="B955" s="49" t="s">
        <v>19</v>
      </c>
      <c r="C955" s="69"/>
      <c r="D955" s="83"/>
      <c r="E955" s="83"/>
      <c r="F955" s="84"/>
      <c r="G955" s="69"/>
      <c r="H955" s="9"/>
      <c r="I955" s="9"/>
      <c r="J955" s="9"/>
      <c r="K955" s="9"/>
      <c r="L955" s="9"/>
      <c r="M955" s="9"/>
      <c r="N955" s="9"/>
      <c r="O955" s="136"/>
      <c r="P955" s="133"/>
    </row>
    <row r="956" spans="1:16" ht="40.5" x14ac:dyDescent="0.35">
      <c r="A956" s="134"/>
      <c r="B956" s="49" t="s">
        <v>20</v>
      </c>
      <c r="C956" s="69"/>
      <c r="D956" s="83"/>
      <c r="E956" s="83"/>
      <c r="F956" s="84"/>
      <c r="G956" s="69"/>
      <c r="H956" s="9"/>
      <c r="I956" s="9"/>
      <c r="J956" s="9"/>
      <c r="K956" s="9"/>
      <c r="L956" s="9"/>
      <c r="M956" s="9"/>
      <c r="N956" s="9"/>
      <c r="O956" s="136"/>
      <c r="P956" s="134"/>
    </row>
    <row r="957" spans="1:16" x14ac:dyDescent="0.35">
      <c r="A957" s="132" t="s">
        <v>440</v>
      </c>
      <c r="B957" s="49" t="s">
        <v>8</v>
      </c>
      <c r="C957" s="119"/>
      <c r="D957" s="50"/>
      <c r="E957" s="50"/>
      <c r="F957" s="51"/>
      <c r="G957" s="119"/>
      <c r="H957" s="9"/>
      <c r="I957" s="9"/>
      <c r="J957" s="9"/>
      <c r="K957" s="9"/>
      <c r="L957" s="9"/>
      <c r="M957" s="9"/>
      <c r="N957" s="9"/>
      <c r="O957" s="136" t="s">
        <v>41</v>
      </c>
      <c r="P957" s="132" t="s">
        <v>459</v>
      </c>
    </row>
    <row r="958" spans="1:16" ht="40.5" x14ac:dyDescent="0.35">
      <c r="A958" s="133"/>
      <c r="B958" s="49" t="s">
        <v>35</v>
      </c>
      <c r="C958" s="119"/>
      <c r="D958" s="50"/>
      <c r="E958" s="50"/>
      <c r="F958" s="51"/>
      <c r="G958" s="119"/>
      <c r="H958" s="9"/>
      <c r="I958" s="9" t="s">
        <v>27</v>
      </c>
      <c r="J958" s="9" t="s">
        <v>27</v>
      </c>
      <c r="K958" s="9" t="s">
        <v>27</v>
      </c>
      <c r="L958" s="9" t="s">
        <v>27</v>
      </c>
      <c r="M958" s="9"/>
      <c r="N958" s="9"/>
      <c r="O958" s="136"/>
      <c r="P958" s="133"/>
    </row>
    <row r="959" spans="1:16" ht="40.5" x14ac:dyDescent="0.35">
      <c r="A959" s="133"/>
      <c r="B959" s="49" t="s">
        <v>10</v>
      </c>
      <c r="C959" s="119"/>
      <c r="D959" s="50"/>
      <c r="E959" s="50"/>
      <c r="F959" s="51"/>
      <c r="G959" s="119"/>
      <c r="H959" s="9">
        <f>H960</f>
        <v>86903</v>
      </c>
      <c r="I959" s="9">
        <f>I960</f>
        <v>11500</v>
      </c>
      <c r="J959" s="9">
        <f t="shared" ref="J959:L959" si="216">J960</f>
        <v>5839.13</v>
      </c>
      <c r="K959" s="9">
        <f t="shared" si="216"/>
        <v>34264.9</v>
      </c>
      <c r="L959" s="9">
        <f t="shared" si="216"/>
        <v>35298.97</v>
      </c>
      <c r="M959" s="9">
        <f>M960</f>
        <v>86903</v>
      </c>
      <c r="N959" s="9">
        <f>N960</f>
        <v>86903</v>
      </c>
      <c r="O959" s="136"/>
      <c r="P959" s="133"/>
    </row>
    <row r="960" spans="1:16" x14ac:dyDescent="0.35">
      <c r="A960" s="133"/>
      <c r="B960" s="49" t="s">
        <v>32</v>
      </c>
      <c r="C960" s="119">
        <v>126</v>
      </c>
      <c r="D960" s="50" t="s">
        <v>477</v>
      </c>
      <c r="E960" s="50" t="s">
        <v>477</v>
      </c>
      <c r="F960" s="50" t="s">
        <v>444</v>
      </c>
      <c r="G960" s="119"/>
      <c r="H960" s="9">
        <f>H967+H974+H981+H988</f>
        <v>86903</v>
      </c>
      <c r="I960" s="9">
        <f>I967+I988+I974+I981</f>
        <v>11500</v>
      </c>
      <c r="J960" s="9">
        <f t="shared" ref="J960:L960" si="217">J967+J988+J974+J981</f>
        <v>5839.13</v>
      </c>
      <c r="K960" s="9">
        <f t="shared" si="217"/>
        <v>34264.9</v>
      </c>
      <c r="L960" s="9">
        <f t="shared" si="217"/>
        <v>35298.97</v>
      </c>
      <c r="M960" s="9">
        <f>M967+M974+M981+M988</f>
        <v>86903</v>
      </c>
      <c r="N960" s="9">
        <f>N967+N974+N981+N988</f>
        <v>86903</v>
      </c>
      <c r="O960" s="136"/>
      <c r="P960" s="133"/>
    </row>
    <row r="961" spans="1:16" ht="40.5" x14ac:dyDescent="0.35">
      <c r="A961" s="133"/>
      <c r="B961" s="49" t="s">
        <v>18</v>
      </c>
      <c r="C961" s="69"/>
      <c r="D961" s="83"/>
      <c r="E961" s="83"/>
      <c r="F961" s="84"/>
      <c r="G961" s="69"/>
      <c r="H961" s="9"/>
      <c r="I961" s="9"/>
      <c r="J961" s="9"/>
      <c r="K961" s="9"/>
      <c r="L961" s="9"/>
      <c r="M961" s="9"/>
      <c r="N961" s="9"/>
      <c r="O961" s="136"/>
      <c r="P961" s="133"/>
    </row>
    <row r="962" spans="1:16" x14ac:dyDescent="0.35">
      <c r="A962" s="133"/>
      <c r="B962" s="49" t="s">
        <v>19</v>
      </c>
      <c r="C962" s="69"/>
      <c r="D962" s="83"/>
      <c r="E962" s="83"/>
      <c r="F962" s="84"/>
      <c r="G962" s="69"/>
      <c r="H962" s="9"/>
      <c r="I962" s="9"/>
      <c r="J962" s="9"/>
      <c r="K962" s="9"/>
      <c r="L962" s="9"/>
      <c r="M962" s="9"/>
      <c r="N962" s="9"/>
      <c r="O962" s="136"/>
      <c r="P962" s="133"/>
    </row>
    <row r="963" spans="1:16" ht="40.5" x14ac:dyDescent="0.35">
      <c r="A963" s="134"/>
      <c r="B963" s="49" t="s">
        <v>20</v>
      </c>
      <c r="C963" s="69"/>
      <c r="D963" s="83"/>
      <c r="E963" s="83"/>
      <c r="F963" s="84"/>
      <c r="G963" s="69"/>
      <c r="H963" s="9"/>
      <c r="I963" s="9"/>
      <c r="J963" s="9"/>
      <c r="K963" s="9"/>
      <c r="L963" s="9"/>
      <c r="M963" s="9"/>
      <c r="N963" s="9"/>
      <c r="O963" s="136"/>
      <c r="P963" s="134"/>
    </row>
    <row r="964" spans="1:16" x14ac:dyDescent="0.35">
      <c r="A964" s="132" t="s">
        <v>525</v>
      </c>
      <c r="B964" s="85" t="s">
        <v>104</v>
      </c>
      <c r="C964" s="119"/>
      <c r="D964" s="50"/>
      <c r="E964" s="83"/>
      <c r="F964" s="84"/>
      <c r="G964" s="69"/>
      <c r="H964" s="17">
        <v>50</v>
      </c>
      <c r="I964" s="17"/>
      <c r="J964" s="17">
        <v>4</v>
      </c>
      <c r="K964" s="17">
        <v>6</v>
      </c>
      <c r="L964" s="17">
        <v>40</v>
      </c>
      <c r="M964" s="17">
        <v>50</v>
      </c>
      <c r="N964" s="17">
        <v>50</v>
      </c>
      <c r="O964" s="136" t="s">
        <v>41</v>
      </c>
      <c r="P964" s="132" t="s">
        <v>508</v>
      </c>
    </row>
    <row r="965" spans="1:16" ht="40.5" x14ac:dyDescent="0.35">
      <c r="A965" s="133"/>
      <c r="B965" s="49" t="s">
        <v>33</v>
      </c>
      <c r="C965" s="119"/>
      <c r="D965" s="50"/>
      <c r="E965" s="83"/>
      <c r="F965" s="84"/>
      <c r="G965" s="69"/>
      <c r="H965" s="17">
        <v>300</v>
      </c>
      <c r="I965" s="9" t="s">
        <v>27</v>
      </c>
      <c r="J965" s="9" t="s">
        <v>27</v>
      </c>
      <c r="K965" s="9" t="s">
        <v>27</v>
      </c>
      <c r="L965" s="9" t="s">
        <v>27</v>
      </c>
      <c r="M965" s="17">
        <v>300</v>
      </c>
      <c r="N965" s="17">
        <v>300</v>
      </c>
      <c r="O965" s="136"/>
      <c r="P965" s="133"/>
    </row>
    <row r="966" spans="1:16" ht="40.5" x14ac:dyDescent="0.35">
      <c r="A966" s="133"/>
      <c r="B966" s="49" t="s">
        <v>10</v>
      </c>
      <c r="C966" s="119"/>
      <c r="D966" s="50"/>
      <c r="E966" s="83"/>
      <c r="F966" s="84"/>
      <c r="G966" s="69"/>
      <c r="H966" s="17">
        <f>H967</f>
        <v>15000</v>
      </c>
      <c r="I966" s="17">
        <v>0</v>
      </c>
      <c r="J966" s="17">
        <f>J967</f>
        <v>1200</v>
      </c>
      <c r="K966" s="17">
        <f t="shared" ref="K966:L966" si="218">K967</f>
        <v>1800</v>
      </c>
      <c r="L966" s="17">
        <f t="shared" si="218"/>
        <v>12000</v>
      </c>
      <c r="M966" s="17">
        <f>M967</f>
        <v>15000</v>
      </c>
      <c r="N966" s="17">
        <f>N967</f>
        <v>15000</v>
      </c>
      <c r="O966" s="136"/>
      <c r="P966" s="133"/>
    </row>
    <row r="967" spans="1:16" x14ac:dyDescent="0.35">
      <c r="A967" s="133"/>
      <c r="B967" s="49" t="s">
        <v>32</v>
      </c>
      <c r="C967" s="119">
        <v>126</v>
      </c>
      <c r="D967" s="50" t="s">
        <v>477</v>
      </c>
      <c r="E967" s="50" t="s">
        <v>477</v>
      </c>
      <c r="F967" s="50" t="s">
        <v>408</v>
      </c>
      <c r="G967" s="119">
        <v>300</v>
      </c>
      <c r="H967" s="9">
        <f>SUM(I967:L967)</f>
        <v>15000</v>
      </c>
      <c r="I967" s="9">
        <v>0</v>
      </c>
      <c r="J967" s="9">
        <v>1200</v>
      </c>
      <c r="K967" s="9">
        <v>1800</v>
      </c>
      <c r="L967" s="9">
        <v>12000</v>
      </c>
      <c r="M967" s="9">
        <v>15000</v>
      </c>
      <c r="N967" s="9">
        <v>15000</v>
      </c>
      <c r="O967" s="136"/>
      <c r="P967" s="133"/>
    </row>
    <row r="968" spans="1:16" ht="40.5" x14ac:dyDescent="0.35">
      <c r="A968" s="133"/>
      <c r="B968" s="49" t="s">
        <v>18</v>
      </c>
      <c r="C968" s="69"/>
      <c r="D968" s="83"/>
      <c r="E968" s="83"/>
      <c r="F968" s="84"/>
      <c r="G968" s="69"/>
      <c r="H968" s="9"/>
      <c r="I968" s="9"/>
      <c r="J968" s="9"/>
      <c r="K968" s="9"/>
      <c r="L968" s="9"/>
      <c r="M968" s="9"/>
      <c r="N968" s="9"/>
      <c r="O968" s="136"/>
      <c r="P968" s="133"/>
    </row>
    <row r="969" spans="1:16" x14ac:dyDescent="0.35">
      <c r="A969" s="133"/>
      <c r="B969" s="49" t="s">
        <v>19</v>
      </c>
      <c r="C969" s="69"/>
      <c r="D969" s="83"/>
      <c r="E969" s="83"/>
      <c r="F969" s="84"/>
      <c r="G969" s="69"/>
      <c r="H969" s="9"/>
      <c r="I969" s="9"/>
      <c r="J969" s="9"/>
      <c r="K969" s="9"/>
      <c r="L969" s="9"/>
      <c r="M969" s="9"/>
      <c r="N969" s="9"/>
      <c r="O969" s="136"/>
      <c r="P969" s="133"/>
    </row>
    <row r="970" spans="1:16" ht="40.5" x14ac:dyDescent="0.35">
      <c r="A970" s="134"/>
      <c r="B970" s="49" t="s">
        <v>20</v>
      </c>
      <c r="C970" s="69"/>
      <c r="D970" s="83"/>
      <c r="E970" s="83"/>
      <c r="F970" s="84"/>
      <c r="G970" s="69"/>
      <c r="H970" s="9"/>
      <c r="I970" s="9"/>
      <c r="J970" s="9"/>
      <c r="K970" s="9"/>
      <c r="L970" s="9"/>
      <c r="M970" s="9"/>
      <c r="N970" s="9"/>
      <c r="O970" s="136"/>
      <c r="P970" s="134"/>
    </row>
    <row r="971" spans="1:16" x14ac:dyDescent="0.35">
      <c r="A971" s="132" t="s">
        <v>441</v>
      </c>
      <c r="B971" s="85" t="s">
        <v>104</v>
      </c>
      <c r="C971" s="119"/>
      <c r="D971" s="50"/>
      <c r="E971" s="83"/>
      <c r="F971" s="84"/>
      <c r="G971" s="121"/>
      <c r="H971" s="17">
        <v>800</v>
      </c>
      <c r="I971" s="17">
        <v>137</v>
      </c>
      <c r="J971" s="17">
        <v>40</v>
      </c>
      <c r="K971" s="17">
        <v>360</v>
      </c>
      <c r="L971" s="17">
        <v>263</v>
      </c>
      <c r="M971" s="17">
        <v>800</v>
      </c>
      <c r="N971" s="17">
        <v>800</v>
      </c>
      <c r="O971" s="136" t="s">
        <v>41</v>
      </c>
      <c r="P971" s="132" t="s">
        <v>530</v>
      </c>
    </row>
    <row r="972" spans="1:16" ht="40.5" x14ac:dyDescent="0.35">
      <c r="A972" s="133"/>
      <c r="B972" s="66" t="s">
        <v>35</v>
      </c>
      <c r="C972" s="119"/>
      <c r="D972" s="50"/>
      <c r="E972" s="83"/>
      <c r="F972" s="84"/>
      <c r="G972" s="121"/>
      <c r="H972" s="17">
        <f>5*12*1.302</f>
        <v>78.12</v>
      </c>
      <c r="I972" s="9" t="s">
        <v>27</v>
      </c>
      <c r="J972" s="9" t="s">
        <v>27</v>
      </c>
      <c r="K972" s="9" t="s">
        <v>27</v>
      </c>
      <c r="L972" s="9" t="s">
        <v>27</v>
      </c>
      <c r="M972" s="17">
        <f>5*12*1.302</f>
        <v>78.12</v>
      </c>
      <c r="N972" s="17">
        <f>5*12*1.302</f>
        <v>78.12</v>
      </c>
      <c r="O972" s="136"/>
      <c r="P972" s="133"/>
    </row>
    <row r="973" spans="1:16" ht="40.5" x14ac:dyDescent="0.35">
      <c r="A973" s="133"/>
      <c r="B973" s="66" t="s">
        <v>10</v>
      </c>
      <c r="C973" s="119"/>
      <c r="D973" s="50"/>
      <c r="E973" s="83"/>
      <c r="F973" s="84"/>
      <c r="G973" s="121"/>
      <c r="H973" s="9">
        <f>H974</f>
        <v>62496</v>
      </c>
      <c r="I973" s="9">
        <f>I974</f>
        <v>10726.2</v>
      </c>
      <c r="J973" s="9">
        <f t="shared" ref="J973:L973" si="219">J974</f>
        <v>3110.1</v>
      </c>
      <c r="K973" s="9">
        <f t="shared" si="219"/>
        <v>28161.4</v>
      </c>
      <c r="L973" s="9">
        <f t="shared" si="219"/>
        <v>20498.3</v>
      </c>
      <c r="M973" s="9">
        <f>M974</f>
        <v>62496</v>
      </c>
      <c r="N973" s="9">
        <f>N974</f>
        <v>62496</v>
      </c>
      <c r="O973" s="136"/>
      <c r="P973" s="133"/>
    </row>
    <row r="974" spans="1:16" x14ac:dyDescent="0.35">
      <c r="A974" s="133"/>
      <c r="B974" s="130" t="s">
        <v>32</v>
      </c>
      <c r="C974" s="88">
        <v>126</v>
      </c>
      <c r="D974" s="89" t="s">
        <v>477</v>
      </c>
      <c r="E974" s="89" t="s">
        <v>477</v>
      </c>
      <c r="F974" s="7" t="s">
        <v>408</v>
      </c>
      <c r="G974" s="119">
        <v>300</v>
      </c>
      <c r="H974" s="9">
        <f>SUM(I974:L974)</f>
        <v>62496</v>
      </c>
      <c r="I974" s="9">
        <v>10726.2</v>
      </c>
      <c r="J974" s="9">
        <v>3110.1</v>
      </c>
      <c r="K974" s="9">
        <v>28161.4</v>
      </c>
      <c r="L974" s="9">
        <v>20498.3</v>
      </c>
      <c r="M974" s="9">
        <v>62496</v>
      </c>
      <c r="N974" s="9">
        <v>62496</v>
      </c>
      <c r="O974" s="136"/>
      <c r="P974" s="133"/>
    </row>
    <row r="975" spans="1:16" ht="40.5" x14ac:dyDescent="0.35">
      <c r="A975" s="133"/>
      <c r="B975" s="66" t="s">
        <v>18</v>
      </c>
      <c r="C975" s="69"/>
      <c r="D975" s="83"/>
      <c r="E975" s="83"/>
      <c r="F975" s="84"/>
      <c r="G975" s="69"/>
      <c r="H975" s="9"/>
      <c r="I975" s="9"/>
      <c r="J975" s="9"/>
      <c r="K975" s="9"/>
      <c r="L975" s="9"/>
      <c r="M975" s="9"/>
      <c r="N975" s="9"/>
      <c r="O975" s="136"/>
      <c r="P975" s="133"/>
    </row>
    <row r="976" spans="1:16" x14ac:dyDescent="0.35">
      <c r="A976" s="133"/>
      <c r="B976" s="66" t="s">
        <v>19</v>
      </c>
      <c r="C976" s="69"/>
      <c r="D976" s="83"/>
      <c r="E976" s="83"/>
      <c r="F976" s="84"/>
      <c r="G976" s="69"/>
      <c r="H976" s="9"/>
      <c r="I976" s="9"/>
      <c r="J976" s="9"/>
      <c r="K976" s="9"/>
      <c r="L976" s="9"/>
      <c r="M976" s="9"/>
      <c r="N976" s="9"/>
      <c r="O976" s="136"/>
      <c r="P976" s="133"/>
    </row>
    <row r="977" spans="1:16" ht="40.5" x14ac:dyDescent="0.35">
      <c r="A977" s="134"/>
      <c r="B977" s="66" t="s">
        <v>20</v>
      </c>
      <c r="C977" s="69"/>
      <c r="D977" s="83"/>
      <c r="E977" s="83"/>
      <c r="F977" s="84"/>
      <c r="G977" s="69"/>
      <c r="H977" s="9"/>
      <c r="I977" s="9"/>
      <c r="J977" s="9"/>
      <c r="K977" s="9"/>
      <c r="L977" s="9"/>
      <c r="M977" s="9"/>
      <c r="N977" s="9"/>
      <c r="O977" s="136"/>
      <c r="P977" s="134"/>
    </row>
    <row r="978" spans="1:16" x14ac:dyDescent="0.35">
      <c r="A978" s="132" t="s">
        <v>442</v>
      </c>
      <c r="B978" s="87" t="s">
        <v>104</v>
      </c>
      <c r="C978" s="119"/>
      <c r="D978" s="50"/>
      <c r="E978" s="83"/>
      <c r="F978" s="84"/>
      <c r="G978" s="121"/>
      <c r="H978" s="17">
        <v>431</v>
      </c>
      <c r="I978" s="17">
        <v>49</v>
      </c>
      <c r="J978" s="17">
        <v>97</v>
      </c>
      <c r="K978" s="17">
        <v>108</v>
      </c>
      <c r="L978" s="17">
        <v>177</v>
      </c>
      <c r="M978" s="17">
        <v>431</v>
      </c>
      <c r="N978" s="17">
        <v>431</v>
      </c>
      <c r="O978" s="136" t="s">
        <v>41</v>
      </c>
      <c r="P978" s="132" t="s">
        <v>593</v>
      </c>
    </row>
    <row r="979" spans="1:16" ht="40.5" x14ac:dyDescent="0.35">
      <c r="A979" s="133"/>
      <c r="B979" s="66" t="s">
        <v>33</v>
      </c>
      <c r="C979" s="119"/>
      <c r="D979" s="50"/>
      <c r="E979" s="83"/>
      <c r="F979" s="84"/>
      <c r="G979" s="121"/>
      <c r="H979" s="17">
        <f>H980/H978</f>
        <v>15.784222737819025</v>
      </c>
      <c r="I979" s="9" t="s">
        <v>27</v>
      </c>
      <c r="J979" s="9" t="s">
        <v>27</v>
      </c>
      <c r="K979" s="9" t="s">
        <v>27</v>
      </c>
      <c r="L979" s="9" t="s">
        <v>27</v>
      </c>
      <c r="M979" s="17">
        <f>M980/M978</f>
        <v>15.784222737819025</v>
      </c>
      <c r="N979" s="17">
        <f>N980/N978</f>
        <v>15.784222737819025</v>
      </c>
      <c r="O979" s="136"/>
      <c r="P979" s="133"/>
    </row>
    <row r="980" spans="1:16" ht="40.5" x14ac:dyDescent="0.35">
      <c r="A980" s="133"/>
      <c r="B980" s="66" t="s">
        <v>10</v>
      </c>
      <c r="C980" s="119"/>
      <c r="D980" s="50"/>
      <c r="E980" s="83"/>
      <c r="F980" s="84"/>
      <c r="G980" s="121"/>
      <c r="H980" s="9">
        <f>H981</f>
        <v>6803</v>
      </c>
      <c r="I980" s="9">
        <f>I981</f>
        <v>773.8</v>
      </c>
      <c r="J980" s="9">
        <f t="shared" ref="J980:L980" si="220">J981</f>
        <v>1529.03</v>
      </c>
      <c r="K980" s="9">
        <f t="shared" si="220"/>
        <v>1699.5</v>
      </c>
      <c r="L980" s="9">
        <f t="shared" si="220"/>
        <v>2800.67</v>
      </c>
      <c r="M980" s="9">
        <f>M981</f>
        <v>6803</v>
      </c>
      <c r="N980" s="9">
        <f>N981</f>
        <v>6803</v>
      </c>
      <c r="O980" s="136"/>
      <c r="P980" s="133"/>
    </row>
    <row r="981" spans="1:16" x14ac:dyDescent="0.35">
      <c r="A981" s="133"/>
      <c r="B981" s="130" t="s">
        <v>32</v>
      </c>
      <c r="C981" s="88">
        <v>126</v>
      </c>
      <c r="D981" s="89" t="s">
        <v>477</v>
      </c>
      <c r="E981" s="89" t="s">
        <v>477</v>
      </c>
      <c r="F981" s="7" t="s">
        <v>408</v>
      </c>
      <c r="G981" s="119">
        <v>300</v>
      </c>
      <c r="H981" s="9">
        <f>SUM(I981:L981)</f>
        <v>6803</v>
      </c>
      <c r="I981" s="9">
        <v>773.8</v>
      </c>
      <c r="J981" s="9">
        <v>1529.03</v>
      </c>
      <c r="K981" s="9">
        <v>1699.5</v>
      </c>
      <c r="L981" s="9">
        <v>2800.67</v>
      </c>
      <c r="M981" s="9">
        <v>6803</v>
      </c>
      <c r="N981" s="9">
        <v>6803</v>
      </c>
      <c r="O981" s="136"/>
      <c r="P981" s="133"/>
    </row>
    <row r="982" spans="1:16" ht="40.5" x14ac:dyDescent="0.35">
      <c r="A982" s="133"/>
      <c r="B982" s="66" t="s">
        <v>18</v>
      </c>
      <c r="C982" s="69"/>
      <c r="D982" s="83"/>
      <c r="E982" s="83"/>
      <c r="F982" s="84"/>
      <c r="G982" s="69"/>
      <c r="H982" s="9"/>
      <c r="I982" s="9"/>
      <c r="J982" s="9"/>
      <c r="K982" s="9"/>
      <c r="L982" s="9"/>
      <c r="M982" s="9"/>
      <c r="N982" s="9"/>
      <c r="O982" s="136"/>
      <c r="P982" s="133"/>
    </row>
    <row r="983" spans="1:16" x14ac:dyDescent="0.35">
      <c r="A983" s="133"/>
      <c r="B983" s="66" t="s">
        <v>19</v>
      </c>
      <c r="C983" s="69"/>
      <c r="D983" s="83"/>
      <c r="E983" s="83"/>
      <c r="F983" s="84"/>
      <c r="G983" s="69"/>
      <c r="H983" s="9"/>
      <c r="I983" s="9"/>
      <c r="J983" s="9"/>
      <c r="K983" s="9"/>
      <c r="L983" s="9"/>
      <c r="M983" s="9"/>
      <c r="N983" s="9"/>
      <c r="O983" s="136"/>
      <c r="P983" s="133"/>
    </row>
    <row r="984" spans="1:16" ht="40.5" x14ac:dyDescent="0.35">
      <c r="A984" s="134"/>
      <c r="B984" s="66" t="s">
        <v>20</v>
      </c>
      <c r="C984" s="69"/>
      <c r="D984" s="83"/>
      <c r="E984" s="83"/>
      <c r="F984" s="84"/>
      <c r="G984" s="69"/>
      <c r="H984" s="9"/>
      <c r="I984" s="9"/>
      <c r="J984" s="9"/>
      <c r="K984" s="9"/>
      <c r="L984" s="9"/>
      <c r="M984" s="9"/>
      <c r="N984" s="9"/>
      <c r="O984" s="136"/>
      <c r="P984" s="134"/>
    </row>
    <row r="985" spans="1:16" x14ac:dyDescent="0.35">
      <c r="A985" s="132" t="s">
        <v>443</v>
      </c>
      <c r="B985" s="87" t="s">
        <v>104</v>
      </c>
      <c r="C985" s="119"/>
      <c r="D985" s="50"/>
      <c r="E985" s="83"/>
      <c r="F985" s="84"/>
      <c r="G985" s="121"/>
      <c r="H985" s="17">
        <v>110</v>
      </c>
      <c r="I985" s="17"/>
      <c r="J985" s="17"/>
      <c r="K985" s="17">
        <v>110</v>
      </c>
      <c r="L985" s="17"/>
      <c r="M985" s="17">
        <v>110</v>
      </c>
      <c r="N985" s="17">
        <v>110</v>
      </c>
      <c r="O985" s="136" t="s">
        <v>41</v>
      </c>
      <c r="P985" s="132" t="s">
        <v>292</v>
      </c>
    </row>
    <row r="986" spans="1:16" ht="40.5" x14ac:dyDescent="0.35">
      <c r="A986" s="133"/>
      <c r="B986" s="66" t="s">
        <v>33</v>
      </c>
      <c r="C986" s="119"/>
      <c r="D986" s="50"/>
      <c r="E986" s="83"/>
      <c r="F986" s="84"/>
      <c r="G986" s="121"/>
      <c r="H986" s="17" t="s">
        <v>223</v>
      </c>
      <c r="I986" s="9" t="s">
        <v>27</v>
      </c>
      <c r="J986" s="9" t="s">
        <v>27</v>
      </c>
      <c r="K986" s="9" t="s">
        <v>27</v>
      </c>
      <c r="L986" s="9" t="s">
        <v>27</v>
      </c>
      <c r="M986" s="17" t="s">
        <v>223</v>
      </c>
      <c r="N986" s="17" t="s">
        <v>342</v>
      </c>
      <c r="O986" s="136"/>
      <c r="P986" s="133"/>
    </row>
    <row r="987" spans="1:16" ht="40.5" x14ac:dyDescent="0.35">
      <c r="A987" s="133"/>
      <c r="B987" s="66" t="s">
        <v>10</v>
      </c>
      <c r="C987" s="119"/>
      <c r="D987" s="50"/>
      <c r="E987" s="83"/>
      <c r="F987" s="84"/>
      <c r="G987" s="121"/>
      <c r="H987" s="9">
        <f>H988</f>
        <v>2604</v>
      </c>
      <c r="I987" s="9">
        <f>I988</f>
        <v>0</v>
      </c>
      <c r="J987" s="9">
        <f t="shared" ref="J987:L987" si="221">J988</f>
        <v>0</v>
      </c>
      <c r="K987" s="9">
        <f t="shared" si="221"/>
        <v>2604</v>
      </c>
      <c r="L987" s="9">
        <f t="shared" si="221"/>
        <v>0</v>
      </c>
      <c r="M987" s="9">
        <f>M988</f>
        <v>2604</v>
      </c>
      <c r="N987" s="9">
        <f>N988</f>
        <v>2604</v>
      </c>
      <c r="O987" s="136"/>
      <c r="P987" s="133"/>
    </row>
    <row r="988" spans="1:16" x14ac:dyDescent="0.35">
      <c r="A988" s="133"/>
      <c r="B988" s="130" t="s">
        <v>32</v>
      </c>
      <c r="C988" s="90">
        <v>126</v>
      </c>
      <c r="D988" s="89" t="s">
        <v>477</v>
      </c>
      <c r="E988" s="89" t="s">
        <v>477</v>
      </c>
      <c r="F988" s="50" t="s">
        <v>408</v>
      </c>
      <c r="G988" s="129">
        <v>300</v>
      </c>
      <c r="H988" s="23">
        <f>SUM(I988:L988)</f>
        <v>2604</v>
      </c>
      <c r="I988" s="24">
        <v>0</v>
      </c>
      <c r="J988" s="24">
        <v>0</v>
      </c>
      <c r="K988" s="24">
        <v>2604</v>
      </c>
      <c r="L988" s="24">
        <v>0</v>
      </c>
      <c r="M988" s="25">
        <v>2604</v>
      </c>
      <c r="N988" s="23">
        <v>2604</v>
      </c>
      <c r="O988" s="136"/>
      <c r="P988" s="133"/>
    </row>
    <row r="989" spans="1:16" ht="40.5" x14ac:dyDescent="0.35">
      <c r="A989" s="133"/>
      <c r="B989" s="66" t="s">
        <v>18</v>
      </c>
      <c r="C989" s="69"/>
      <c r="D989" s="83"/>
      <c r="E989" s="83"/>
      <c r="F989" s="84"/>
      <c r="G989" s="69"/>
      <c r="H989" s="9"/>
      <c r="I989" s="9"/>
      <c r="J989" s="9"/>
      <c r="K989" s="9"/>
      <c r="L989" s="9"/>
      <c r="M989" s="9"/>
      <c r="N989" s="9"/>
      <c r="O989" s="136"/>
      <c r="P989" s="133"/>
    </row>
    <row r="990" spans="1:16" x14ac:dyDescent="0.35">
      <c r="A990" s="133"/>
      <c r="B990" s="66" t="s">
        <v>19</v>
      </c>
      <c r="C990" s="69"/>
      <c r="D990" s="83"/>
      <c r="E990" s="83"/>
      <c r="F990" s="84"/>
      <c r="G990" s="69"/>
      <c r="H990" s="9"/>
      <c r="I990" s="9"/>
      <c r="J990" s="9"/>
      <c r="K990" s="9"/>
      <c r="L990" s="9"/>
      <c r="M990" s="9"/>
      <c r="N990" s="9"/>
      <c r="O990" s="136"/>
      <c r="P990" s="133"/>
    </row>
    <row r="991" spans="1:16" ht="40.5" x14ac:dyDescent="0.35">
      <c r="A991" s="134"/>
      <c r="B991" s="66" t="s">
        <v>20</v>
      </c>
      <c r="C991" s="69"/>
      <c r="D991" s="83"/>
      <c r="E991" s="83"/>
      <c r="F991" s="84"/>
      <c r="G991" s="69"/>
      <c r="H991" s="9"/>
      <c r="I991" s="9"/>
      <c r="J991" s="9"/>
      <c r="K991" s="9"/>
      <c r="L991" s="9"/>
      <c r="M991" s="9"/>
      <c r="N991" s="9"/>
      <c r="O991" s="136"/>
      <c r="P991" s="133"/>
    </row>
    <row r="992" spans="1:16" x14ac:dyDescent="0.35">
      <c r="A992" s="149" t="s">
        <v>171</v>
      </c>
      <c r="B992" s="49" t="s">
        <v>309</v>
      </c>
      <c r="C992" s="119"/>
      <c r="D992" s="50"/>
      <c r="E992" s="50"/>
      <c r="F992" s="51"/>
      <c r="G992" s="119"/>
      <c r="H992" s="9">
        <f>H993+H995</f>
        <v>197898</v>
      </c>
      <c r="I992" s="9">
        <f t="shared" ref="I992:L992" si="222">I993+I995</f>
        <v>11995</v>
      </c>
      <c r="J992" s="9">
        <f t="shared" si="222"/>
        <v>5839.13</v>
      </c>
      <c r="K992" s="9">
        <f t="shared" si="222"/>
        <v>38764.9</v>
      </c>
      <c r="L992" s="9">
        <f t="shared" si="222"/>
        <v>141298.97</v>
      </c>
      <c r="M992" s="9">
        <f>M993+M995</f>
        <v>198403</v>
      </c>
      <c r="N992" s="9">
        <f>N993+N995</f>
        <v>198403</v>
      </c>
      <c r="O992" s="136"/>
      <c r="P992" s="136" t="s">
        <v>27</v>
      </c>
    </row>
    <row r="993" spans="1:16" ht="40.5" x14ac:dyDescent="0.35">
      <c r="A993" s="149"/>
      <c r="B993" s="49" t="s">
        <v>28</v>
      </c>
      <c r="C993" s="124"/>
      <c r="D993" s="66"/>
      <c r="E993" s="66"/>
      <c r="F993" s="124"/>
      <c r="G993" s="124"/>
      <c r="H993" s="9">
        <f>H994</f>
        <v>131598</v>
      </c>
      <c r="I993" s="9">
        <f t="shared" ref="I993:L993" si="223">I994</f>
        <v>11995</v>
      </c>
      <c r="J993" s="9">
        <f t="shared" si="223"/>
        <v>5839.13</v>
      </c>
      <c r="K993" s="9">
        <f t="shared" si="223"/>
        <v>36964.9</v>
      </c>
      <c r="L993" s="9">
        <f t="shared" si="223"/>
        <v>76798.97</v>
      </c>
      <c r="M993" s="9">
        <f>M994</f>
        <v>132103</v>
      </c>
      <c r="N993" s="9">
        <f>N994</f>
        <v>132103</v>
      </c>
      <c r="O993" s="136"/>
      <c r="P993" s="136"/>
    </row>
    <row r="994" spans="1:16" x14ac:dyDescent="0.35">
      <c r="A994" s="149"/>
      <c r="B994" s="49" t="s">
        <v>29</v>
      </c>
      <c r="C994" s="119">
        <v>126</v>
      </c>
      <c r="D994" s="50"/>
      <c r="E994" s="50"/>
      <c r="F994" s="119"/>
      <c r="G994" s="119"/>
      <c r="H994" s="9">
        <f>H932+H946+H960</f>
        <v>131598</v>
      </c>
      <c r="I994" s="9">
        <f t="shared" ref="I994:L994" si="224">I932+I946+I960</f>
        <v>11995</v>
      </c>
      <c r="J994" s="9">
        <f t="shared" si="224"/>
        <v>5839.13</v>
      </c>
      <c r="K994" s="9">
        <f t="shared" si="224"/>
        <v>36964.9</v>
      </c>
      <c r="L994" s="9">
        <f t="shared" si="224"/>
        <v>76798.97</v>
      </c>
      <c r="M994" s="9">
        <f>M932+M946+M960</f>
        <v>132103</v>
      </c>
      <c r="N994" s="9">
        <f>N932+N946+N960</f>
        <v>132103</v>
      </c>
      <c r="O994" s="136"/>
      <c r="P994" s="136"/>
    </row>
    <row r="995" spans="1:16" ht="60.75" x14ac:dyDescent="0.35">
      <c r="A995" s="149"/>
      <c r="B995" s="49" t="s">
        <v>304</v>
      </c>
      <c r="C995" s="119"/>
      <c r="D995" s="50"/>
      <c r="E995" s="50"/>
      <c r="F995" s="65"/>
      <c r="G995" s="119"/>
      <c r="H995" s="9">
        <f>H996</f>
        <v>66300</v>
      </c>
      <c r="I995" s="9">
        <f t="shared" ref="I995:L995" si="225">I996</f>
        <v>0</v>
      </c>
      <c r="J995" s="9">
        <f t="shared" si="225"/>
        <v>0</v>
      </c>
      <c r="K995" s="9">
        <f t="shared" si="225"/>
        <v>1800</v>
      </c>
      <c r="L995" s="9">
        <f t="shared" si="225"/>
        <v>64500</v>
      </c>
      <c r="M995" s="9">
        <f>M996</f>
        <v>66300</v>
      </c>
      <c r="N995" s="9">
        <f>N996</f>
        <v>66300</v>
      </c>
      <c r="O995" s="136"/>
      <c r="P995" s="136"/>
    </row>
    <row r="996" spans="1:16" x14ac:dyDescent="0.35">
      <c r="A996" s="149"/>
      <c r="B996" s="49" t="s">
        <v>29</v>
      </c>
      <c r="C996" s="119">
        <v>126</v>
      </c>
      <c r="D996" s="50"/>
      <c r="E996" s="50"/>
      <c r="F996" s="65"/>
      <c r="G996" s="119"/>
      <c r="H996" s="9">
        <f>H947</f>
        <v>66300</v>
      </c>
      <c r="I996" s="9">
        <f t="shared" ref="I996:L996" si="226">I947</f>
        <v>0</v>
      </c>
      <c r="J996" s="9">
        <f t="shared" si="226"/>
        <v>0</v>
      </c>
      <c r="K996" s="9">
        <f t="shared" si="226"/>
        <v>1800</v>
      </c>
      <c r="L996" s="9">
        <f t="shared" si="226"/>
        <v>64500</v>
      </c>
      <c r="M996" s="9">
        <f>M947</f>
        <v>66300</v>
      </c>
      <c r="N996" s="9">
        <f>N947</f>
        <v>66300</v>
      </c>
      <c r="O996" s="136"/>
      <c r="P996" s="136"/>
    </row>
    <row r="997" spans="1:16" x14ac:dyDescent="0.35">
      <c r="A997" s="149"/>
      <c r="B997" s="49" t="s">
        <v>19</v>
      </c>
      <c r="C997" s="124"/>
      <c r="D997" s="66"/>
      <c r="E997" s="66"/>
      <c r="F997" s="127"/>
      <c r="G997" s="124"/>
      <c r="H997" s="9"/>
      <c r="I997" s="9"/>
      <c r="J997" s="9"/>
      <c r="K997" s="9"/>
      <c r="L997" s="9"/>
      <c r="M997" s="9"/>
      <c r="N997" s="9"/>
      <c r="O997" s="136"/>
      <c r="P997" s="136"/>
    </row>
    <row r="998" spans="1:16" ht="40.5" x14ac:dyDescent="0.35">
      <c r="A998" s="149"/>
      <c r="B998" s="49" t="s">
        <v>14</v>
      </c>
      <c r="C998" s="124"/>
      <c r="D998" s="66"/>
      <c r="E998" s="66"/>
      <c r="F998" s="127"/>
      <c r="G998" s="124"/>
      <c r="H998" s="9"/>
      <c r="I998" s="9"/>
      <c r="J998" s="9"/>
      <c r="K998" s="9"/>
      <c r="L998" s="9"/>
      <c r="M998" s="9"/>
      <c r="N998" s="9"/>
      <c r="O998" s="136"/>
      <c r="P998" s="136"/>
    </row>
    <row r="999" spans="1:16" x14ac:dyDescent="0.35">
      <c r="A999" s="184" t="s">
        <v>172</v>
      </c>
      <c r="B999" s="185"/>
      <c r="C999" s="185"/>
      <c r="D999" s="185"/>
      <c r="E999" s="185"/>
      <c r="F999" s="185"/>
      <c r="G999" s="185"/>
      <c r="H999" s="185"/>
      <c r="I999" s="185"/>
      <c r="J999" s="185"/>
      <c r="K999" s="185"/>
      <c r="L999" s="185"/>
      <c r="M999" s="185"/>
      <c r="N999" s="185"/>
      <c r="O999" s="185"/>
      <c r="P999" s="186"/>
    </row>
    <row r="1000" spans="1:16" x14ac:dyDescent="0.35">
      <c r="A1000" s="132" t="s">
        <v>445</v>
      </c>
      <c r="B1000" s="49" t="s">
        <v>8</v>
      </c>
      <c r="C1000" s="119"/>
      <c r="D1000" s="50"/>
      <c r="E1000" s="50"/>
      <c r="F1000" s="51"/>
      <c r="G1000" s="119"/>
      <c r="H1000" s="9"/>
      <c r="I1000" s="9"/>
      <c r="J1000" s="9"/>
      <c r="K1000" s="9"/>
      <c r="L1000" s="9"/>
      <c r="M1000" s="9"/>
      <c r="N1000" s="9"/>
      <c r="O1000" s="136" t="s">
        <v>41</v>
      </c>
      <c r="P1000" s="132" t="s">
        <v>509</v>
      </c>
    </row>
    <row r="1001" spans="1:16" ht="40.5" x14ac:dyDescent="0.35">
      <c r="A1001" s="133"/>
      <c r="B1001" s="49" t="s">
        <v>37</v>
      </c>
      <c r="C1001" s="119"/>
      <c r="D1001" s="50"/>
      <c r="E1001" s="50"/>
      <c r="F1001" s="51"/>
      <c r="G1001" s="119"/>
      <c r="H1001" s="9"/>
      <c r="I1001" s="9" t="s">
        <v>27</v>
      </c>
      <c r="J1001" s="9" t="s">
        <v>27</v>
      </c>
      <c r="K1001" s="9" t="s">
        <v>27</v>
      </c>
      <c r="L1001" s="9" t="s">
        <v>27</v>
      </c>
      <c r="M1001" s="9"/>
      <c r="N1001" s="9"/>
      <c r="O1001" s="136"/>
      <c r="P1001" s="133"/>
    </row>
    <row r="1002" spans="1:16" ht="40.5" x14ac:dyDescent="0.35">
      <c r="A1002" s="133"/>
      <c r="B1002" s="49" t="s">
        <v>10</v>
      </c>
      <c r="C1002" s="119"/>
      <c r="D1002" s="50"/>
      <c r="E1002" s="50"/>
      <c r="F1002" s="51"/>
      <c r="G1002" s="119"/>
      <c r="H1002" s="9">
        <f>H1003+H1006</f>
        <v>78200</v>
      </c>
      <c r="I1002" s="9">
        <f t="shared" ref="I1002:L1002" si="227">I1003+I1006</f>
        <v>0</v>
      </c>
      <c r="J1002" s="9">
        <f t="shared" si="227"/>
        <v>0</v>
      </c>
      <c r="K1002" s="9">
        <f t="shared" si="227"/>
        <v>500</v>
      </c>
      <c r="L1002" s="9">
        <f t="shared" si="227"/>
        <v>77700</v>
      </c>
      <c r="M1002" s="9">
        <f>M1003+M1006</f>
        <v>78200</v>
      </c>
      <c r="N1002" s="9">
        <f>N1003+N1006</f>
        <v>78200</v>
      </c>
      <c r="O1002" s="136"/>
      <c r="P1002" s="133"/>
    </row>
    <row r="1003" spans="1:16" x14ac:dyDescent="0.35">
      <c r="A1003" s="133"/>
      <c r="B1003" s="49" t="s">
        <v>32</v>
      </c>
      <c r="C1003" s="119"/>
      <c r="D1003" s="50"/>
      <c r="E1003" s="50"/>
      <c r="F1003" s="51"/>
      <c r="G1003" s="119"/>
      <c r="H1003" s="9">
        <f>H1024</f>
        <v>500</v>
      </c>
      <c r="I1003" s="9">
        <f t="shared" ref="I1003:L1003" si="228">I1024</f>
        <v>0</v>
      </c>
      <c r="J1003" s="9">
        <f t="shared" si="228"/>
        <v>0</v>
      </c>
      <c r="K1003" s="9">
        <f t="shared" si="228"/>
        <v>500</v>
      </c>
      <c r="L1003" s="9">
        <f t="shared" si="228"/>
        <v>0</v>
      </c>
      <c r="M1003" s="9">
        <f>M1024</f>
        <v>500</v>
      </c>
      <c r="N1003" s="9">
        <f>N1024</f>
        <v>500</v>
      </c>
      <c r="O1003" s="136"/>
      <c r="P1003" s="133"/>
    </row>
    <row r="1004" spans="1:16" ht="40.5" x14ac:dyDescent="0.35">
      <c r="A1004" s="133"/>
      <c r="B1004" s="49" t="s">
        <v>18</v>
      </c>
      <c r="C1004" s="69"/>
      <c r="D1004" s="83"/>
      <c r="E1004" s="83"/>
      <c r="F1004" s="84"/>
      <c r="G1004" s="69"/>
      <c r="H1004" s="9"/>
      <c r="I1004" s="9"/>
      <c r="J1004" s="9"/>
      <c r="K1004" s="9"/>
      <c r="L1004" s="9"/>
      <c r="M1004" s="9"/>
      <c r="N1004" s="9"/>
      <c r="O1004" s="136"/>
      <c r="P1004" s="133"/>
    </row>
    <row r="1005" spans="1:16" x14ac:dyDescent="0.35">
      <c r="A1005" s="133"/>
      <c r="B1005" s="49" t="s">
        <v>19</v>
      </c>
      <c r="C1005" s="69"/>
      <c r="D1005" s="83"/>
      <c r="E1005" s="83"/>
      <c r="F1005" s="84"/>
      <c r="G1005" s="69"/>
      <c r="H1005" s="9"/>
      <c r="I1005" s="9"/>
      <c r="J1005" s="9"/>
      <c r="K1005" s="9"/>
      <c r="L1005" s="9"/>
      <c r="M1005" s="9"/>
      <c r="N1005" s="9"/>
      <c r="O1005" s="136"/>
      <c r="P1005" s="133"/>
    </row>
    <row r="1006" spans="1:16" ht="40.5" x14ac:dyDescent="0.35">
      <c r="A1006" s="134"/>
      <c r="B1006" s="49" t="s">
        <v>20</v>
      </c>
      <c r="C1006" s="69"/>
      <c r="D1006" s="83"/>
      <c r="E1006" s="83"/>
      <c r="F1006" s="84"/>
      <c r="G1006" s="69"/>
      <c r="H1006" s="22">
        <f>H1013+H1020</f>
        <v>77700</v>
      </c>
      <c r="I1006" s="22">
        <f t="shared" ref="I1006:J1006" si="229">I1013+I1020</f>
        <v>0</v>
      </c>
      <c r="J1006" s="22">
        <f t="shared" si="229"/>
        <v>0</v>
      </c>
      <c r="K1006" s="22">
        <v>0</v>
      </c>
      <c r="L1006" s="22">
        <v>77700</v>
      </c>
      <c r="M1006" s="22">
        <f>M1013+M1020</f>
        <v>77700</v>
      </c>
      <c r="N1006" s="9">
        <f>N1013+N1020</f>
        <v>77700</v>
      </c>
      <c r="O1006" s="136"/>
      <c r="P1006" s="134"/>
    </row>
    <row r="1007" spans="1:16" x14ac:dyDescent="0.35">
      <c r="A1007" s="132" t="s">
        <v>173</v>
      </c>
      <c r="B1007" s="85" t="s">
        <v>104</v>
      </c>
      <c r="C1007" s="119"/>
      <c r="D1007" s="50"/>
      <c r="E1007" s="83"/>
      <c r="F1007" s="84"/>
      <c r="G1007" s="121"/>
      <c r="H1007" s="17">
        <f>2170</f>
        <v>2170</v>
      </c>
      <c r="I1007" s="17"/>
      <c r="J1007" s="17"/>
      <c r="K1007" s="17"/>
      <c r="L1007" s="17">
        <v>2170</v>
      </c>
      <c r="M1007" s="17">
        <f>2170</f>
        <v>2170</v>
      </c>
      <c r="N1007" s="17">
        <f>2170</f>
        <v>2170</v>
      </c>
      <c r="O1007" s="136" t="s">
        <v>41</v>
      </c>
      <c r="P1007" s="132" t="s">
        <v>291</v>
      </c>
    </row>
    <row r="1008" spans="1:16" ht="40.5" x14ac:dyDescent="0.35">
      <c r="A1008" s="133"/>
      <c r="B1008" s="49" t="s">
        <v>37</v>
      </c>
      <c r="C1008" s="119"/>
      <c r="D1008" s="50"/>
      <c r="E1008" s="83"/>
      <c r="F1008" s="84"/>
      <c r="G1008" s="121"/>
      <c r="H1008" s="17" t="s">
        <v>240</v>
      </c>
      <c r="I1008" s="9" t="s">
        <v>27</v>
      </c>
      <c r="J1008" s="9" t="s">
        <v>27</v>
      </c>
      <c r="K1008" s="9" t="s">
        <v>27</v>
      </c>
      <c r="L1008" s="9" t="s">
        <v>27</v>
      </c>
      <c r="M1008" s="17" t="s">
        <v>240</v>
      </c>
      <c r="N1008" s="17" t="s">
        <v>341</v>
      </c>
      <c r="O1008" s="136"/>
      <c r="P1008" s="133"/>
    </row>
    <row r="1009" spans="1:16" ht="40.5" x14ac:dyDescent="0.35">
      <c r="A1009" s="133"/>
      <c r="B1009" s="49" t="s">
        <v>10</v>
      </c>
      <c r="C1009" s="119"/>
      <c r="D1009" s="50"/>
      <c r="E1009" s="83"/>
      <c r="F1009" s="84"/>
      <c r="G1009" s="121"/>
      <c r="H1009" s="17">
        <f>H1013</f>
        <v>35700</v>
      </c>
      <c r="I1009" s="17">
        <f t="shared" ref="I1009:L1009" si="230">I1013</f>
        <v>0</v>
      </c>
      <c r="J1009" s="17">
        <f t="shared" si="230"/>
        <v>0</v>
      </c>
      <c r="K1009" s="17">
        <f t="shared" si="230"/>
        <v>0</v>
      </c>
      <c r="L1009" s="17">
        <f t="shared" si="230"/>
        <v>35700</v>
      </c>
      <c r="M1009" s="17">
        <f>M1013</f>
        <v>35700</v>
      </c>
      <c r="N1009" s="17">
        <f>N1013</f>
        <v>35700</v>
      </c>
      <c r="O1009" s="136"/>
      <c r="P1009" s="133"/>
    </row>
    <row r="1010" spans="1:16" x14ac:dyDescent="0.35">
      <c r="A1010" s="133"/>
      <c r="B1010" s="49" t="s">
        <v>32</v>
      </c>
      <c r="C1010" s="119"/>
      <c r="D1010" s="50"/>
      <c r="E1010" s="50"/>
      <c r="F1010" s="51"/>
      <c r="G1010" s="124"/>
      <c r="H1010" s="9"/>
      <c r="I1010" s="9"/>
      <c r="J1010" s="9"/>
      <c r="K1010" s="9"/>
      <c r="L1010" s="9"/>
      <c r="M1010" s="9"/>
      <c r="N1010" s="9"/>
      <c r="O1010" s="136"/>
      <c r="P1010" s="133"/>
    </row>
    <row r="1011" spans="1:16" ht="40.5" x14ac:dyDescent="0.35">
      <c r="A1011" s="133"/>
      <c r="B1011" s="49" t="s">
        <v>18</v>
      </c>
      <c r="C1011" s="69"/>
      <c r="D1011" s="83"/>
      <c r="E1011" s="83"/>
      <c r="F1011" s="84"/>
      <c r="G1011" s="69"/>
      <c r="H1011" s="9"/>
      <c r="I1011" s="9"/>
      <c r="J1011" s="9"/>
      <c r="K1011" s="9"/>
      <c r="L1011" s="9"/>
      <c r="M1011" s="9"/>
      <c r="N1011" s="9"/>
      <c r="O1011" s="136"/>
      <c r="P1011" s="133"/>
    </row>
    <row r="1012" spans="1:16" x14ac:dyDescent="0.35">
      <c r="A1012" s="133"/>
      <c r="B1012" s="49" t="s">
        <v>19</v>
      </c>
      <c r="C1012" s="69"/>
      <c r="D1012" s="83"/>
      <c r="E1012" s="83"/>
      <c r="F1012" s="84"/>
      <c r="G1012" s="69"/>
      <c r="H1012" s="9"/>
      <c r="I1012" s="9"/>
      <c r="J1012" s="9"/>
      <c r="K1012" s="9"/>
      <c r="L1012" s="9"/>
      <c r="M1012" s="9"/>
      <c r="N1012" s="9"/>
      <c r="O1012" s="136"/>
      <c r="P1012" s="133"/>
    </row>
    <row r="1013" spans="1:16" ht="40.5" x14ac:dyDescent="0.35">
      <c r="A1013" s="134"/>
      <c r="B1013" s="49" t="s">
        <v>20</v>
      </c>
      <c r="C1013" s="69"/>
      <c r="D1013" s="83"/>
      <c r="E1013" s="83"/>
      <c r="F1013" s="84"/>
      <c r="G1013" s="69"/>
      <c r="H1013" s="9">
        <f>SUM(I1013:L1013)</f>
        <v>35700</v>
      </c>
      <c r="I1013" s="9">
        <v>0</v>
      </c>
      <c r="J1013" s="9">
        <v>0</v>
      </c>
      <c r="K1013" s="9">
        <v>0</v>
      </c>
      <c r="L1013" s="9">
        <v>35700</v>
      </c>
      <c r="M1013" s="9">
        <v>35700</v>
      </c>
      <c r="N1013" s="9">
        <v>35700</v>
      </c>
      <c r="O1013" s="136"/>
      <c r="P1013" s="133"/>
    </row>
    <row r="1014" spans="1:16" x14ac:dyDescent="0.35">
      <c r="A1014" s="132" t="s">
        <v>174</v>
      </c>
      <c r="B1014" s="85" t="s">
        <v>104</v>
      </c>
      <c r="C1014" s="119"/>
      <c r="D1014" s="50"/>
      <c r="E1014" s="83"/>
      <c r="F1014" s="84"/>
      <c r="G1014" s="121"/>
      <c r="H1014" s="17">
        <v>3640</v>
      </c>
      <c r="I1014" s="17"/>
      <c r="J1014" s="17"/>
      <c r="K1014" s="17"/>
      <c r="L1014" s="17">
        <v>3640</v>
      </c>
      <c r="M1014" s="17">
        <v>3640</v>
      </c>
      <c r="N1014" s="17">
        <v>3640</v>
      </c>
      <c r="O1014" s="136" t="s">
        <v>41</v>
      </c>
      <c r="P1014" s="133"/>
    </row>
    <row r="1015" spans="1:16" ht="40.5" x14ac:dyDescent="0.35">
      <c r="A1015" s="133"/>
      <c r="B1015" s="49" t="s">
        <v>33</v>
      </c>
      <c r="C1015" s="119"/>
      <c r="D1015" s="50"/>
      <c r="E1015" s="83"/>
      <c r="F1015" s="84"/>
      <c r="G1015" s="121"/>
      <c r="H1015" s="17">
        <v>11.5</v>
      </c>
      <c r="I1015" s="9" t="s">
        <v>27</v>
      </c>
      <c r="J1015" s="9" t="s">
        <v>27</v>
      </c>
      <c r="K1015" s="9" t="s">
        <v>27</v>
      </c>
      <c r="L1015" s="9" t="s">
        <v>27</v>
      </c>
      <c r="M1015" s="17">
        <v>11.5</v>
      </c>
      <c r="N1015" s="17">
        <v>12.5</v>
      </c>
      <c r="O1015" s="136"/>
      <c r="P1015" s="133"/>
    </row>
    <row r="1016" spans="1:16" ht="40.5" x14ac:dyDescent="0.35">
      <c r="A1016" s="133"/>
      <c r="B1016" s="49" t="s">
        <v>10</v>
      </c>
      <c r="C1016" s="119"/>
      <c r="D1016" s="50"/>
      <c r="E1016" s="83"/>
      <c r="F1016" s="84"/>
      <c r="G1016" s="121"/>
      <c r="H1016" s="17">
        <f>H1020</f>
        <v>42000</v>
      </c>
      <c r="I1016" s="17">
        <f t="shared" ref="I1016:L1016" si="231">I1020</f>
        <v>0</v>
      </c>
      <c r="J1016" s="17">
        <f t="shared" si="231"/>
        <v>0</v>
      </c>
      <c r="K1016" s="17">
        <f t="shared" si="231"/>
        <v>0</v>
      </c>
      <c r="L1016" s="17">
        <f t="shared" si="231"/>
        <v>42000</v>
      </c>
      <c r="M1016" s="17">
        <f>M1020</f>
        <v>42000</v>
      </c>
      <c r="N1016" s="17">
        <f>N1020</f>
        <v>42000</v>
      </c>
      <c r="O1016" s="136"/>
      <c r="P1016" s="133"/>
    </row>
    <row r="1017" spans="1:16" x14ac:dyDescent="0.35">
      <c r="A1017" s="133"/>
      <c r="B1017" s="49" t="s">
        <v>32</v>
      </c>
      <c r="C1017" s="119"/>
      <c r="D1017" s="50"/>
      <c r="E1017" s="50"/>
      <c r="F1017" s="51"/>
      <c r="G1017" s="124"/>
      <c r="H1017" s="9"/>
      <c r="I1017" s="9"/>
      <c r="J1017" s="9"/>
      <c r="K1017" s="9"/>
      <c r="L1017" s="9"/>
      <c r="M1017" s="9"/>
      <c r="N1017" s="9"/>
      <c r="O1017" s="136"/>
      <c r="P1017" s="133"/>
    </row>
    <row r="1018" spans="1:16" ht="40.5" x14ac:dyDescent="0.35">
      <c r="A1018" s="133"/>
      <c r="B1018" s="49" t="s">
        <v>18</v>
      </c>
      <c r="C1018" s="69"/>
      <c r="D1018" s="83"/>
      <c r="E1018" s="83"/>
      <c r="F1018" s="84"/>
      <c r="G1018" s="69"/>
      <c r="H1018" s="9"/>
      <c r="I1018" s="9"/>
      <c r="J1018" s="9"/>
      <c r="K1018" s="9"/>
      <c r="L1018" s="9"/>
      <c r="M1018" s="9"/>
      <c r="N1018" s="9"/>
      <c r="O1018" s="136"/>
      <c r="P1018" s="133"/>
    </row>
    <row r="1019" spans="1:16" x14ac:dyDescent="0.35">
      <c r="A1019" s="133"/>
      <c r="B1019" s="49" t="s">
        <v>19</v>
      </c>
      <c r="C1019" s="69"/>
      <c r="D1019" s="83"/>
      <c r="E1019" s="83"/>
      <c r="F1019" s="84"/>
      <c r="G1019" s="69"/>
      <c r="H1019" s="9"/>
      <c r="I1019" s="9"/>
      <c r="J1019" s="9"/>
      <c r="K1019" s="9"/>
      <c r="L1019" s="9"/>
      <c r="M1019" s="9"/>
      <c r="N1019" s="9"/>
      <c r="O1019" s="136"/>
      <c r="P1019" s="133"/>
    </row>
    <row r="1020" spans="1:16" ht="40.5" x14ac:dyDescent="0.35">
      <c r="A1020" s="134"/>
      <c r="B1020" s="49" t="s">
        <v>20</v>
      </c>
      <c r="C1020" s="69"/>
      <c r="D1020" s="83"/>
      <c r="E1020" s="83"/>
      <c r="F1020" s="84"/>
      <c r="G1020" s="69"/>
      <c r="H1020" s="9">
        <v>42000</v>
      </c>
      <c r="I1020" s="9">
        <v>0</v>
      </c>
      <c r="J1020" s="9">
        <v>0</v>
      </c>
      <c r="K1020" s="9">
        <v>0</v>
      </c>
      <c r="L1020" s="9">
        <v>42000</v>
      </c>
      <c r="M1020" s="9">
        <v>42000</v>
      </c>
      <c r="N1020" s="9">
        <v>42000</v>
      </c>
      <c r="O1020" s="136"/>
      <c r="P1020" s="134"/>
    </row>
    <row r="1021" spans="1:16" x14ac:dyDescent="0.35">
      <c r="A1021" s="132" t="s">
        <v>446</v>
      </c>
      <c r="B1021" s="85" t="s">
        <v>104</v>
      </c>
      <c r="C1021" s="119"/>
      <c r="D1021" s="50"/>
      <c r="E1021" s="83"/>
      <c r="F1021" s="84"/>
      <c r="G1021" s="121"/>
      <c r="H1021" s="17">
        <v>1</v>
      </c>
      <c r="I1021" s="17"/>
      <c r="J1021" s="17"/>
      <c r="K1021" s="17">
        <v>1</v>
      </c>
      <c r="L1021" s="17"/>
      <c r="M1021" s="17">
        <v>1</v>
      </c>
      <c r="N1021" s="17">
        <v>1</v>
      </c>
      <c r="O1021" s="136" t="s">
        <v>41</v>
      </c>
      <c r="P1021" s="132" t="s">
        <v>472</v>
      </c>
    </row>
    <row r="1022" spans="1:16" ht="40.5" x14ac:dyDescent="0.35">
      <c r="A1022" s="133"/>
      <c r="B1022" s="49" t="s">
        <v>31</v>
      </c>
      <c r="C1022" s="119"/>
      <c r="D1022" s="50"/>
      <c r="E1022" s="83"/>
      <c r="F1022" s="84"/>
      <c r="G1022" s="121"/>
      <c r="H1022" s="17">
        <v>500</v>
      </c>
      <c r="I1022" s="9" t="s">
        <v>27</v>
      </c>
      <c r="J1022" s="9" t="s">
        <v>27</v>
      </c>
      <c r="K1022" s="9" t="s">
        <v>27</v>
      </c>
      <c r="L1022" s="9" t="s">
        <v>27</v>
      </c>
      <c r="M1022" s="17">
        <v>500</v>
      </c>
      <c r="N1022" s="17">
        <v>500</v>
      </c>
      <c r="O1022" s="136"/>
      <c r="P1022" s="133"/>
    </row>
    <row r="1023" spans="1:16" ht="40.5" x14ac:dyDescent="0.35">
      <c r="A1023" s="133"/>
      <c r="B1023" s="49" t="s">
        <v>10</v>
      </c>
      <c r="C1023" s="119"/>
      <c r="D1023" s="50"/>
      <c r="E1023" s="83"/>
      <c r="F1023" s="84"/>
      <c r="G1023" s="121"/>
      <c r="H1023" s="9">
        <f>H1024</f>
        <v>500</v>
      </c>
      <c r="I1023" s="9">
        <f>I1024</f>
        <v>0</v>
      </c>
      <c r="J1023" s="9">
        <f t="shared" ref="J1023:L1023" si="232">J1024</f>
        <v>0</v>
      </c>
      <c r="K1023" s="9">
        <f t="shared" si="232"/>
        <v>500</v>
      </c>
      <c r="L1023" s="9">
        <f t="shared" si="232"/>
        <v>0</v>
      </c>
      <c r="M1023" s="9">
        <f>M1024</f>
        <v>500</v>
      </c>
      <c r="N1023" s="9">
        <f>N1024</f>
        <v>500</v>
      </c>
      <c r="O1023" s="136"/>
      <c r="P1023" s="133"/>
    </row>
    <row r="1024" spans="1:16" x14ac:dyDescent="0.35">
      <c r="A1024" s="133"/>
      <c r="B1024" s="91" t="s">
        <v>32</v>
      </c>
      <c r="C1024" s="90">
        <v>126</v>
      </c>
      <c r="D1024" s="89" t="s">
        <v>477</v>
      </c>
      <c r="E1024" s="89" t="s">
        <v>477</v>
      </c>
      <c r="F1024" s="90" t="s">
        <v>388</v>
      </c>
      <c r="G1024" s="129">
        <v>200</v>
      </c>
      <c r="H1024" s="23">
        <f>SUM(I1024:L1024)</f>
        <v>500</v>
      </c>
      <c r="I1024" s="24">
        <v>0</v>
      </c>
      <c r="J1024" s="24">
        <v>0</v>
      </c>
      <c r="K1024" s="24">
        <v>500</v>
      </c>
      <c r="L1024" s="24">
        <v>0</v>
      </c>
      <c r="M1024" s="25">
        <v>500</v>
      </c>
      <c r="N1024" s="23">
        <v>500</v>
      </c>
      <c r="O1024" s="136"/>
      <c r="P1024" s="133"/>
    </row>
    <row r="1025" spans="1:16" ht="40.5" x14ac:dyDescent="0.35">
      <c r="A1025" s="133"/>
      <c r="B1025" s="49" t="s">
        <v>18</v>
      </c>
      <c r="C1025" s="69"/>
      <c r="D1025" s="83"/>
      <c r="E1025" s="83"/>
      <c r="F1025" s="84"/>
      <c r="G1025" s="69"/>
      <c r="H1025" s="9"/>
      <c r="I1025" s="9"/>
      <c r="J1025" s="9"/>
      <c r="K1025" s="9"/>
      <c r="L1025" s="9"/>
      <c r="M1025" s="9"/>
      <c r="N1025" s="9"/>
      <c r="O1025" s="136"/>
      <c r="P1025" s="133"/>
    </row>
    <row r="1026" spans="1:16" x14ac:dyDescent="0.35">
      <c r="A1026" s="133"/>
      <c r="B1026" s="49" t="s">
        <v>19</v>
      </c>
      <c r="C1026" s="69"/>
      <c r="D1026" s="83"/>
      <c r="E1026" s="83"/>
      <c r="F1026" s="84"/>
      <c r="G1026" s="69"/>
      <c r="H1026" s="9"/>
      <c r="I1026" s="9"/>
      <c r="J1026" s="9"/>
      <c r="K1026" s="9"/>
      <c r="L1026" s="9"/>
      <c r="M1026" s="9"/>
      <c r="N1026" s="9"/>
      <c r="O1026" s="136"/>
      <c r="P1026" s="133"/>
    </row>
    <row r="1027" spans="1:16" ht="40.5" x14ac:dyDescent="0.35">
      <c r="A1027" s="134"/>
      <c r="B1027" s="49" t="s">
        <v>20</v>
      </c>
      <c r="C1027" s="69"/>
      <c r="D1027" s="83"/>
      <c r="E1027" s="83"/>
      <c r="F1027" s="84"/>
      <c r="G1027" s="69"/>
      <c r="H1027" s="9"/>
      <c r="I1027" s="9"/>
      <c r="J1027" s="9"/>
      <c r="K1027" s="9"/>
      <c r="L1027" s="9"/>
      <c r="M1027" s="9"/>
      <c r="N1027" s="9"/>
      <c r="O1027" s="136"/>
      <c r="P1027" s="134"/>
    </row>
    <row r="1028" spans="1:16" x14ac:dyDescent="0.35">
      <c r="A1028" s="132" t="s">
        <v>175</v>
      </c>
      <c r="B1028" s="85" t="s">
        <v>104</v>
      </c>
      <c r="C1028" s="119"/>
      <c r="D1028" s="50"/>
      <c r="E1028" s="50"/>
      <c r="F1028" s="51"/>
      <c r="G1028" s="124"/>
      <c r="H1028" s="17">
        <v>3640</v>
      </c>
      <c r="I1028" s="17">
        <v>910</v>
      </c>
      <c r="J1028" s="17">
        <v>910</v>
      </c>
      <c r="K1028" s="17">
        <v>910</v>
      </c>
      <c r="L1028" s="17">
        <v>910</v>
      </c>
      <c r="M1028" s="17">
        <v>3640</v>
      </c>
      <c r="N1028" s="17">
        <v>3640</v>
      </c>
      <c r="O1028" s="136" t="s">
        <v>41</v>
      </c>
      <c r="P1028" s="149" t="s">
        <v>585</v>
      </c>
    </row>
    <row r="1029" spans="1:16" ht="40.5" x14ac:dyDescent="0.35">
      <c r="A1029" s="133"/>
      <c r="B1029" s="49" t="s">
        <v>33</v>
      </c>
      <c r="C1029" s="119"/>
      <c r="D1029" s="50"/>
      <c r="E1029" s="50"/>
      <c r="F1029" s="51"/>
      <c r="G1029" s="124"/>
      <c r="H1029" s="9"/>
      <c r="I1029" s="9" t="s">
        <v>27</v>
      </c>
      <c r="J1029" s="9" t="s">
        <v>27</v>
      </c>
      <c r="K1029" s="9" t="s">
        <v>27</v>
      </c>
      <c r="L1029" s="9" t="s">
        <v>27</v>
      </c>
      <c r="M1029" s="9"/>
      <c r="N1029" s="9"/>
      <c r="O1029" s="136"/>
      <c r="P1029" s="149"/>
    </row>
    <row r="1030" spans="1:16" ht="40.5" x14ac:dyDescent="0.35">
      <c r="A1030" s="133"/>
      <c r="B1030" s="49" t="s">
        <v>10</v>
      </c>
      <c r="C1030" s="119"/>
      <c r="D1030" s="50"/>
      <c r="E1030" s="50"/>
      <c r="F1030" s="51"/>
      <c r="G1030" s="124"/>
      <c r="H1030" s="9">
        <f>H1031</f>
        <v>285723</v>
      </c>
      <c r="I1030" s="9">
        <f>I1031</f>
        <v>72663.5</v>
      </c>
      <c r="J1030" s="9">
        <f t="shared" ref="J1030:L1030" si="233">J1031</f>
        <v>94566.6</v>
      </c>
      <c r="K1030" s="9">
        <f t="shared" si="233"/>
        <v>53533.4</v>
      </c>
      <c r="L1030" s="9">
        <f t="shared" si="233"/>
        <v>64959.5</v>
      </c>
      <c r="M1030" s="9">
        <f>M1031</f>
        <v>295814.3</v>
      </c>
      <c r="N1030" s="9">
        <f>N1031</f>
        <v>306476.3</v>
      </c>
      <c r="O1030" s="136"/>
      <c r="P1030" s="149"/>
    </row>
    <row r="1031" spans="1:16" x14ac:dyDescent="0.35">
      <c r="A1031" s="133"/>
      <c r="B1031" s="49" t="s">
        <v>32</v>
      </c>
      <c r="C1031" s="119">
        <v>126</v>
      </c>
      <c r="D1031" s="50"/>
      <c r="E1031" s="50"/>
      <c r="F1031" s="50"/>
      <c r="G1031" s="119"/>
      <c r="H1031" s="9">
        <f>H1038</f>
        <v>285723</v>
      </c>
      <c r="I1031" s="9">
        <f>I1037</f>
        <v>72663.5</v>
      </c>
      <c r="J1031" s="9">
        <f t="shared" ref="J1031:L1031" si="234">J1037</f>
        <v>94566.6</v>
      </c>
      <c r="K1031" s="9">
        <f t="shared" si="234"/>
        <v>53533.4</v>
      </c>
      <c r="L1031" s="9">
        <f t="shared" si="234"/>
        <v>64959.5</v>
      </c>
      <c r="M1031" s="9">
        <f>M1038</f>
        <v>295814.3</v>
      </c>
      <c r="N1031" s="9">
        <f>N1038</f>
        <v>306476.3</v>
      </c>
      <c r="O1031" s="136"/>
      <c r="P1031" s="149"/>
    </row>
    <row r="1032" spans="1:16" ht="40.5" x14ac:dyDescent="0.35">
      <c r="A1032" s="133"/>
      <c r="B1032" s="49" t="s">
        <v>18</v>
      </c>
      <c r="C1032" s="69"/>
      <c r="D1032" s="83"/>
      <c r="E1032" s="83"/>
      <c r="F1032" s="84"/>
      <c r="G1032" s="69"/>
      <c r="H1032" s="9"/>
      <c r="I1032" s="9"/>
      <c r="J1032" s="9"/>
      <c r="K1032" s="9"/>
      <c r="L1032" s="9"/>
      <c r="M1032" s="9"/>
      <c r="N1032" s="9"/>
      <c r="O1032" s="136"/>
      <c r="P1032" s="149"/>
    </row>
    <row r="1033" spans="1:16" x14ac:dyDescent="0.35">
      <c r="A1033" s="133"/>
      <c r="B1033" s="49" t="s">
        <v>19</v>
      </c>
      <c r="C1033" s="69"/>
      <c r="D1033" s="83"/>
      <c r="E1033" s="83"/>
      <c r="F1033" s="84"/>
      <c r="G1033" s="69"/>
      <c r="H1033" s="9"/>
      <c r="I1033" s="9"/>
      <c r="J1033" s="9"/>
      <c r="K1033" s="9"/>
      <c r="L1033" s="9"/>
      <c r="M1033" s="9"/>
      <c r="N1033" s="9"/>
      <c r="O1033" s="136"/>
      <c r="P1033" s="149"/>
    </row>
    <row r="1034" spans="1:16" ht="40.5" x14ac:dyDescent="0.35">
      <c r="A1034" s="134"/>
      <c r="B1034" s="49" t="s">
        <v>20</v>
      </c>
      <c r="C1034" s="69"/>
      <c r="D1034" s="83"/>
      <c r="E1034" s="83"/>
      <c r="F1034" s="84"/>
      <c r="G1034" s="69"/>
      <c r="H1034" s="9"/>
      <c r="I1034" s="9"/>
      <c r="J1034" s="9"/>
      <c r="K1034" s="9"/>
      <c r="L1034" s="9"/>
      <c r="M1034" s="9"/>
      <c r="N1034" s="9"/>
      <c r="O1034" s="136"/>
      <c r="P1034" s="149"/>
    </row>
    <row r="1035" spans="1:16" x14ac:dyDescent="0.35">
      <c r="A1035" s="132" t="s">
        <v>176</v>
      </c>
      <c r="B1035" s="85" t="s">
        <v>104</v>
      </c>
      <c r="C1035" s="69"/>
      <c r="D1035" s="83"/>
      <c r="E1035" s="83"/>
      <c r="F1035" s="84"/>
      <c r="G1035" s="69"/>
      <c r="H1035" s="17">
        <v>3640</v>
      </c>
      <c r="I1035" s="17">
        <v>910</v>
      </c>
      <c r="J1035" s="17">
        <v>910</v>
      </c>
      <c r="K1035" s="17">
        <v>910</v>
      </c>
      <c r="L1035" s="17">
        <v>910</v>
      </c>
      <c r="M1035" s="17">
        <v>3640</v>
      </c>
      <c r="N1035" s="17">
        <v>3640</v>
      </c>
      <c r="O1035" s="136" t="s">
        <v>41</v>
      </c>
      <c r="P1035" s="149"/>
    </row>
    <row r="1036" spans="1:16" ht="40.5" x14ac:dyDescent="0.35">
      <c r="A1036" s="133"/>
      <c r="B1036" s="49" t="s">
        <v>31</v>
      </c>
      <c r="C1036" s="69"/>
      <c r="D1036" s="83"/>
      <c r="E1036" s="83"/>
      <c r="F1036" s="84"/>
      <c r="G1036" s="69"/>
      <c r="H1036" s="9"/>
      <c r="I1036" s="9" t="s">
        <v>27</v>
      </c>
      <c r="J1036" s="9" t="s">
        <v>27</v>
      </c>
      <c r="K1036" s="9" t="s">
        <v>27</v>
      </c>
      <c r="L1036" s="9" t="s">
        <v>27</v>
      </c>
      <c r="M1036" s="9"/>
      <c r="N1036" s="9"/>
      <c r="O1036" s="136"/>
      <c r="P1036" s="149"/>
    </row>
    <row r="1037" spans="1:16" ht="40.5" x14ac:dyDescent="0.35">
      <c r="A1037" s="133"/>
      <c r="B1037" s="49" t="s">
        <v>10</v>
      </c>
      <c r="C1037" s="69"/>
      <c r="D1037" s="83"/>
      <c r="E1037" s="83"/>
      <c r="F1037" s="84"/>
      <c r="G1037" s="69"/>
      <c r="H1037" s="9">
        <f>H1038</f>
        <v>285723</v>
      </c>
      <c r="I1037" s="9">
        <f>I1038</f>
        <v>72663.5</v>
      </c>
      <c r="J1037" s="9">
        <f t="shared" ref="J1037:L1037" si="235">J1038</f>
        <v>94566.6</v>
      </c>
      <c r="K1037" s="9">
        <f t="shared" si="235"/>
        <v>53533.4</v>
      </c>
      <c r="L1037" s="9">
        <f t="shared" si="235"/>
        <v>64959.5</v>
      </c>
      <c r="M1037" s="9">
        <f>M1038</f>
        <v>295814.3</v>
      </c>
      <c r="N1037" s="9">
        <f>N1038</f>
        <v>306476.3</v>
      </c>
      <c r="O1037" s="136"/>
      <c r="P1037" s="149"/>
    </row>
    <row r="1038" spans="1:16" x14ac:dyDescent="0.35">
      <c r="A1038" s="133"/>
      <c r="B1038" s="49" t="s">
        <v>11</v>
      </c>
      <c r="C1038" s="119">
        <v>126</v>
      </c>
      <c r="D1038" s="50" t="s">
        <v>485</v>
      </c>
      <c r="E1038" s="50" t="s">
        <v>478</v>
      </c>
      <c r="F1038" s="119" t="s">
        <v>374</v>
      </c>
      <c r="G1038" s="119">
        <v>600</v>
      </c>
      <c r="H1038" s="9">
        <f>SUM(I1038:L1038)</f>
        <v>285723</v>
      </c>
      <c r="I1038" s="9">
        <v>72663.5</v>
      </c>
      <c r="J1038" s="9">
        <v>94566.6</v>
      </c>
      <c r="K1038" s="9">
        <v>53533.4</v>
      </c>
      <c r="L1038" s="9">
        <v>64959.5</v>
      </c>
      <c r="M1038" s="9">
        <v>295814.3</v>
      </c>
      <c r="N1038" s="9">
        <v>306476.3</v>
      </c>
      <c r="O1038" s="136"/>
      <c r="P1038" s="149"/>
    </row>
    <row r="1039" spans="1:16" ht="40.5" x14ac:dyDescent="0.35">
      <c r="A1039" s="133"/>
      <c r="B1039" s="49" t="s">
        <v>18</v>
      </c>
      <c r="C1039" s="124"/>
      <c r="D1039" s="50"/>
      <c r="E1039" s="50"/>
      <c r="F1039" s="127"/>
      <c r="G1039" s="119"/>
      <c r="H1039" s="9"/>
      <c r="I1039" s="9"/>
      <c r="J1039" s="9"/>
      <c r="K1039" s="9"/>
      <c r="L1039" s="9"/>
      <c r="M1039" s="9"/>
      <c r="N1039" s="9"/>
      <c r="O1039" s="136"/>
      <c r="P1039" s="149"/>
    </row>
    <row r="1040" spans="1:16" x14ac:dyDescent="0.35">
      <c r="A1040" s="133"/>
      <c r="B1040" s="49" t="s">
        <v>19</v>
      </c>
      <c r="C1040" s="124"/>
      <c r="D1040" s="50"/>
      <c r="E1040" s="50"/>
      <c r="F1040" s="127"/>
      <c r="G1040" s="119"/>
      <c r="H1040" s="9"/>
      <c r="I1040" s="9"/>
      <c r="J1040" s="9"/>
      <c r="K1040" s="9"/>
      <c r="L1040" s="9"/>
      <c r="M1040" s="9"/>
      <c r="N1040" s="9"/>
      <c r="O1040" s="136"/>
      <c r="P1040" s="149"/>
    </row>
    <row r="1041" spans="1:16" ht="40.5" x14ac:dyDescent="0.35">
      <c r="A1041" s="134"/>
      <c r="B1041" s="49" t="s">
        <v>14</v>
      </c>
      <c r="C1041" s="124"/>
      <c r="D1041" s="50"/>
      <c r="E1041" s="50"/>
      <c r="F1041" s="127"/>
      <c r="G1041" s="119"/>
      <c r="H1041" s="9"/>
      <c r="I1041" s="9"/>
      <c r="J1041" s="9"/>
      <c r="K1041" s="9"/>
      <c r="L1041" s="9"/>
      <c r="M1041" s="9"/>
      <c r="N1041" s="9"/>
      <c r="O1041" s="136"/>
      <c r="P1041" s="149"/>
    </row>
    <row r="1042" spans="1:16" x14ac:dyDescent="0.35">
      <c r="A1042" s="132" t="s">
        <v>532</v>
      </c>
      <c r="B1042" s="85" t="s">
        <v>134</v>
      </c>
      <c r="C1042" s="124"/>
      <c r="D1042" s="66"/>
      <c r="E1042" s="66"/>
      <c r="F1042" s="127"/>
      <c r="G1042" s="119"/>
      <c r="H1042" s="9" t="s">
        <v>48</v>
      </c>
      <c r="I1042" s="9" t="s">
        <v>48</v>
      </c>
      <c r="J1042" s="9" t="s">
        <v>48</v>
      </c>
      <c r="K1042" s="9" t="s">
        <v>48</v>
      </c>
      <c r="L1042" s="9" t="s">
        <v>48</v>
      </c>
      <c r="M1042" s="9" t="s">
        <v>48</v>
      </c>
      <c r="N1042" s="9" t="s">
        <v>48</v>
      </c>
      <c r="O1042" s="136" t="s">
        <v>41</v>
      </c>
      <c r="P1042" s="132" t="s">
        <v>305</v>
      </c>
    </row>
    <row r="1043" spans="1:16" ht="40.5" x14ac:dyDescent="0.35">
      <c r="A1043" s="133"/>
      <c r="B1043" s="49" t="s">
        <v>35</v>
      </c>
      <c r="C1043" s="124"/>
      <c r="D1043" s="66"/>
      <c r="E1043" s="66"/>
      <c r="F1043" s="127"/>
      <c r="G1043" s="119"/>
      <c r="H1043" s="9"/>
      <c r="I1043" s="9" t="s">
        <v>27</v>
      </c>
      <c r="J1043" s="9" t="s">
        <v>27</v>
      </c>
      <c r="K1043" s="9" t="s">
        <v>27</v>
      </c>
      <c r="L1043" s="9" t="s">
        <v>27</v>
      </c>
      <c r="M1043" s="9"/>
      <c r="N1043" s="9"/>
      <c r="O1043" s="136"/>
      <c r="P1043" s="133"/>
    </row>
    <row r="1044" spans="1:16" ht="40.5" x14ac:dyDescent="0.35">
      <c r="A1044" s="133"/>
      <c r="B1044" s="49" t="s">
        <v>10</v>
      </c>
      <c r="C1044" s="124"/>
      <c r="D1044" s="66"/>
      <c r="E1044" s="66"/>
      <c r="F1044" s="119"/>
      <c r="G1044" s="119"/>
      <c r="H1044" s="9">
        <f>H1045</f>
        <v>26002.3</v>
      </c>
      <c r="I1044" s="9">
        <f>I1045</f>
        <v>5525.48</v>
      </c>
      <c r="J1044" s="9">
        <f t="shared" ref="J1044:L1044" si="236">J1045</f>
        <v>4632.34</v>
      </c>
      <c r="K1044" s="9">
        <f t="shared" si="236"/>
        <v>7775.2</v>
      </c>
      <c r="L1044" s="9">
        <f t="shared" si="236"/>
        <v>8069.28</v>
      </c>
      <c r="M1044" s="9">
        <f>M1045</f>
        <v>25670.9</v>
      </c>
      <c r="N1044" s="9">
        <f>N1045</f>
        <v>25670.9</v>
      </c>
      <c r="O1044" s="136"/>
      <c r="P1044" s="133"/>
    </row>
    <row r="1045" spans="1:16" x14ac:dyDescent="0.35">
      <c r="A1045" s="133"/>
      <c r="B1045" s="49" t="s">
        <v>11</v>
      </c>
      <c r="C1045" s="124"/>
      <c r="D1045" s="50"/>
      <c r="E1045" s="50"/>
      <c r="F1045" s="124"/>
      <c r="G1045" s="119"/>
      <c r="H1045" s="9">
        <f>H1052</f>
        <v>26002.3</v>
      </c>
      <c r="I1045" s="9">
        <f>I1051</f>
        <v>5525.48</v>
      </c>
      <c r="J1045" s="9">
        <f t="shared" ref="J1045:L1045" si="237">J1051</f>
        <v>4632.34</v>
      </c>
      <c r="K1045" s="9">
        <f t="shared" si="237"/>
        <v>7775.2</v>
      </c>
      <c r="L1045" s="9">
        <f t="shared" si="237"/>
        <v>8069.28</v>
      </c>
      <c r="M1045" s="9">
        <f>M1052</f>
        <v>25670.9</v>
      </c>
      <c r="N1045" s="9">
        <f>N1052</f>
        <v>25670.9</v>
      </c>
      <c r="O1045" s="136"/>
      <c r="P1045" s="133"/>
    </row>
    <row r="1046" spans="1:16" ht="40.5" x14ac:dyDescent="0.35">
      <c r="A1046" s="133"/>
      <c r="B1046" s="49" t="s">
        <v>18</v>
      </c>
      <c r="C1046" s="124"/>
      <c r="D1046" s="66"/>
      <c r="E1046" s="66"/>
      <c r="F1046" s="127"/>
      <c r="G1046" s="119"/>
      <c r="H1046" s="9"/>
      <c r="I1046" s="9"/>
      <c r="J1046" s="9"/>
      <c r="K1046" s="9"/>
      <c r="L1046" s="9"/>
      <c r="M1046" s="9"/>
      <c r="N1046" s="9"/>
      <c r="O1046" s="136"/>
      <c r="P1046" s="133"/>
    </row>
    <row r="1047" spans="1:16" x14ac:dyDescent="0.35">
      <c r="A1047" s="133"/>
      <c r="B1047" s="49" t="s">
        <v>19</v>
      </c>
      <c r="C1047" s="124"/>
      <c r="D1047" s="66"/>
      <c r="E1047" s="66"/>
      <c r="F1047" s="127"/>
      <c r="G1047" s="119"/>
      <c r="H1047" s="9"/>
      <c r="I1047" s="9"/>
      <c r="J1047" s="9"/>
      <c r="K1047" s="9"/>
      <c r="L1047" s="9"/>
      <c r="M1047" s="9"/>
      <c r="N1047" s="9"/>
      <c r="O1047" s="136"/>
      <c r="P1047" s="133"/>
    </row>
    <row r="1048" spans="1:16" ht="40.5" x14ac:dyDescent="0.35">
      <c r="A1048" s="134"/>
      <c r="B1048" s="49" t="s">
        <v>14</v>
      </c>
      <c r="C1048" s="124"/>
      <c r="D1048" s="66"/>
      <c r="E1048" s="66"/>
      <c r="F1048" s="127"/>
      <c r="G1048" s="119"/>
      <c r="H1048" s="9"/>
      <c r="I1048" s="9"/>
      <c r="J1048" s="9"/>
      <c r="K1048" s="9"/>
      <c r="L1048" s="9"/>
      <c r="M1048" s="9"/>
      <c r="N1048" s="9"/>
      <c r="O1048" s="136"/>
      <c r="P1048" s="133"/>
    </row>
    <row r="1049" spans="1:16" x14ac:dyDescent="0.35">
      <c r="A1049" s="132" t="s">
        <v>275</v>
      </c>
      <c r="B1049" s="85" t="s">
        <v>104</v>
      </c>
      <c r="C1049" s="124"/>
      <c r="D1049" s="66"/>
      <c r="E1049" s="66"/>
      <c r="F1049" s="127"/>
      <c r="G1049" s="119"/>
      <c r="H1049" s="9" t="s">
        <v>48</v>
      </c>
      <c r="I1049" s="9" t="s">
        <v>48</v>
      </c>
      <c r="J1049" s="9" t="s">
        <v>48</v>
      </c>
      <c r="K1049" s="9" t="s">
        <v>48</v>
      </c>
      <c r="L1049" s="9" t="s">
        <v>48</v>
      </c>
      <c r="M1049" s="9" t="s">
        <v>48</v>
      </c>
      <c r="N1049" s="9" t="s">
        <v>48</v>
      </c>
      <c r="O1049" s="136" t="s">
        <v>41</v>
      </c>
      <c r="P1049" s="133"/>
    </row>
    <row r="1050" spans="1:16" ht="40.5" x14ac:dyDescent="0.35">
      <c r="A1050" s="133"/>
      <c r="B1050" s="49" t="s">
        <v>35</v>
      </c>
      <c r="C1050" s="124"/>
      <c r="D1050" s="66"/>
      <c r="E1050" s="66"/>
      <c r="F1050" s="127"/>
      <c r="G1050" s="119"/>
      <c r="H1050" s="9"/>
      <c r="I1050" s="9" t="s">
        <v>27</v>
      </c>
      <c r="J1050" s="9" t="s">
        <v>27</v>
      </c>
      <c r="K1050" s="9" t="s">
        <v>27</v>
      </c>
      <c r="L1050" s="9" t="s">
        <v>27</v>
      </c>
      <c r="M1050" s="9"/>
      <c r="N1050" s="9"/>
      <c r="O1050" s="136"/>
      <c r="P1050" s="133"/>
    </row>
    <row r="1051" spans="1:16" ht="40.5" x14ac:dyDescent="0.35">
      <c r="A1051" s="133"/>
      <c r="B1051" s="49" t="s">
        <v>10</v>
      </c>
      <c r="C1051" s="124"/>
      <c r="D1051" s="66"/>
      <c r="E1051" s="66"/>
      <c r="F1051" s="119"/>
      <c r="G1051" s="119"/>
      <c r="H1051" s="9">
        <f>H1052</f>
        <v>26002.3</v>
      </c>
      <c r="I1051" s="9">
        <f>I1052</f>
        <v>5525.48</v>
      </c>
      <c r="J1051" s="9">
        <f t="shared" ref="J1051:L1051" si="238">J1052</f>
        <v>4632.34</v>
      </c>
      <c r="K1051" s="9">
        <f t="shared" si="238"/>
        <v>7775.2</v>
      </c>
      <c r="L1051" s="9">
        <f t="shared" si="238"/>
        <v>8069.28</v>
      </c>
      <c r="M1051" s="9">
        <f>M1052</f>
        <v>25670.9</v>
      </c>
      <c r="N1051" s="9">
        <f>N1052</f>
        <v>25670.9</v>
      </c>
      <c r="O1051" s="136"/>
      <c r="P1051" s="133"/>
    </row>
    <row r="1052" spans="1:16" x14ac:dyDescent="0.35">
      <c r="A1052" s="133"/>
      <c r="B1052" s="49" t="s">
        <v>11</v>
      </c>
      <c r="C1052" s="119">
        <v>126</v>
      </c>
      <c r="D1052" s="50" t="s">
        <v>479</v>
      </c>
      <c r="E1052" s="50" t="s">
        <v>478</v>
      </c>
      <c r="F1052" s="119" t="s">
        <v>375</v>
      </c>
      <c r="G1052" s="119">
        <v>300</v>
      </c>
      <c r="H1052" s="9">
        <f>SUM(I1052:L1052)</f>
        <v>26002.3</v>
      </c>
      <c r="I1052" s="9">
        <v>5525.48</v>
      </c>
      <c r="J1052" s="9">
        <v>4632.34</v>
      </c>
      <c r="K1052" s="9">
        <v>7775.2</v>
      </c>
      <c r="L1052" s="9">
        <v>8069.28</v>
      </c>
      <c r="M1052" s="9">
        <v>25670.9</v>
      </c>
      <c r="N1052" s="9">
        <v>25670.9</v>
      </c>
      <c r="O1052" s="136"/>
      <c r="P1052" s="133"/>
    </row>
    <row r="1053" spans="1:16" ht="40.5" x14ac:dyDescent="0.35">
      <c r="A1053" s="133"/>
      <c r="B1053" s="49" t="s">
        <v>18</v>
      </c>
      <c r="C1053" s="124"/>
      <c r="D1053" s="66"/>
      <c r="E1053" s="66"/>
      <c r="F1053" s="127"/>
      <c r="G1053" s="124"/>
      <c r="H1053" s="9"/>
      <c r="I1053" s="9"/>
      <c r="J1053" s="9"/>
      <c r="K1053" s="9"/>
      <c r="L1053" s="9"/>
      <c r="M1053" s="9"/>
      <c r="N1053" s="9"/>
      <c r="O1053" s="136"/>
      <c r="P1053" s="133"/>
    </row>
    <row r="1054" spans="1:16" x14ac:dyDescent="0.35">
      <c r="A1054" s="133"/>
      <c r="B1054" s="49" t="s">
        <v>19</v>
      </c>
      <c r="C1054" s="124"/>
      <c r="D1054" s="66"/>
      <c r="E1054" s="66"/>
      <c r="F1054" s="127"/>
      <c r="G1054" s="124"/>
      <c r="H1054" s="9"/>
      <c r="I1054" s="9"/>
      <c r="J1054" s="9"/>
      <c r="K1054" s="9"/>
      <c r="L1054" s="9"/>
      <c r="M1054" s="9"/>
      <c r="N1054" s="9"/>
      <c r="O1054" s="136"/>
      <c r="P1054" s="133"/>
    </row>
    <row r="1055" spans="1:16" ht="40.5" x14ac:dyDescent="0.35">
      <c r="A1055" s="134"/>
      <c r="B1055" s="49" t="s">
        <v>14</v>
      </c>
      <c r="C1055" s="124"/>
      <c r="D1055" s="66"/>
      <c r="E1055" s="66"/>
      <c r="F1055" s="127"/>
      <c r="G1055" s="124"/>
      <c r="H1055" s="9"/>
      <c r="I1055" s="9"/>
      <c r="J1055" s="9"/>
      <c r="K1055" s="9"/>
      <c r="L1055" s="9"/>
      <c r="M1055" s="9"/>
      <c r="N1055" s="9"/>
      <c r="O1055" s="136"/>
      <c r="P1055" s="134"/>
    </row>
    <row r="1056" spans="1:16" x14ac:dyDescent="0.35">
      <c r="A1056" s="132" t="s">
        <v>325</v>
      </c>
      <c r="B1056" s="49" t="s">
        <v>309</v>
      </c>
      <c r="C1056" s="124"/>
      <c r="D1056" s="66"/>
      <c r="E1056" s="66"/>
      <c r="F1056" s="127"/>
      <c r="G1056" s="124"/>
      <c r="H1056" s="9">
        <f>H1057+H1061</f>
        <v>389925.3</v>
      </c>
      <c r="I1056" s="9">
        <f t="shared" ref="I1056:L1056" si="239">I1057+I1061</f>
        <v>78188.98</v>
      </c>
      <c r="J1056" s="9">
        <f t="shared" si="239"/>
        <v>99198.94</v>
      </c>
      <c r="K1056" s="9">
        <f t="shared" si="239"/>
        <v>61808.6</v>
      </c>
      <c r="L1056" s="9">
        <f t="shared" si="239"/>
        <v>150728.78</v>
      </c>
      <c r="M1056" s="9">
        <f>M1057+M1061</f>
        <v>399685.2</v>
      </c>
      <c r="N1056" s="9">
        <f>N1057+N1061</f>
        <v>410347.2</v>
      </c>
      <c r="O1056" s="191"/>
      <c r="P1056" s="137" t="s">
        <v>27</v>
      </c>
    </row>
    <row r="1057" spans="1:16" ht="40.5" x14ac:dyDescent="0.35">
      <c r="A1057" s="133"/>
      <c r="B1057" s="49" t="s">
        <v>28</v>
      </c>
      <c r="C1057" s="124"/>
      <c r="D1057" s="66"/>
      <c r="E1057" s="66"/>
      <c r="F1057" s="124"/>
      <c r="G1057" s="124"/>
      <c r="H1057" s="9">
        <f>H1058</f>
        <v>312225.3</v>
      </c>
      <c r="I1057" s="9">
        <f t="shared" ref="I1057:L1057" si="240">I1058</f>
        <v>78188.98</v>
      </c>
      <c r="J1057" s="9">
        <f t="shared" si="240"/>
        <v>99198.94</v>
      </c>
      <c r="K1057" s="9">
        <f t="shared" si="240"/>
        <v>61808.6</v>
      </c>
      <c r="L1057" s="9">
        <f t="shared" si="240"/>
        <v>73028.78</v>
      </c>
      <c r="M1057" s="9">
        <f>M1058</f>
        <v>321985.2</v>
      </c>
      <c r="N1057" s="9">
        <f>N1058</f>
        <v>332647.2</v>
      </c>
      <c r="O1057" s="192"/>
      <c r="P1057" s="138"/>
    </row>
    <row r="1058" spans="1:16" x14ac:dyDescent="0.35">
      <c r="A1058" s="133"/>
      <c r="B1058" s="49" t="s">
        <v>29</v>
      </c>
      <c r="C1058" s="119">
        <v>126</v>
      </c>
      <c r="D1058" s="50"/>
      <c r="E1058" s="50"/>
      <c r="F1058" s="119"/>
      <c r="G1058" s="119"/>
      <c r="H1058" s="9">
        <f>H1045+H1031+H1003</f>
        <v>312225.3</v>
      </c>
      <c r="I1058" s="9">
        <f t="shared" ref="I1058:L1058" si="241">I1045+I1031+I1003</f>
        <v>78188.98</v>
      </c>
      <c r="J1058" s="9">
        <f t="shared" si="241"/>
        <v>99198.94</v>
      </c>
      <c r="K1058" s="9">
        <f t="shared" si="241"/>
        <v>61808.6</v>
      </c>
      <c r="L1058" s="9">
        <f t="shared" si="241"/>
        <v>73028.78</v>
      </c>
      <c r="M1058" s="9">
        <f>M1045+M1031+M1003</f>
        <v>321985.2</v>
      </c>
      <c r="N1058" s="9">
        <f>N1045+N1031+N1003</f>
        <v>332647.2</v>
      </c>
      <c r="O1058" s="192"/>
      <c r="P1058" s="138"/>
    </row>
    <row r="1059" spans="1:16" ht="40.5" x14ac:dyDescent="0.35">
      <c r="A1059" s="133"/>
      <c r="B1059" s="49" t="s">
        <v>18</v>
      </c>
      <c r="C1059" s="124"/>
      <c r="D1059" s="66"/>
      <c r="E1059" s="66"/>
      <c r="F1059" s="127"/>
      <c r="G1059" s="124"/>
      <c r="H1059" s="9"/>
      <c r="I1059" s="9"/>
      <c r="J1059" s="9"/>
      <c r="K1059" s="9"/>
      <c r="L1059" s="9"/>
      <c r="M1059" s="9"/>
      <c r="N1059" s="9"/>
      <c r="O1059" s="192"/>
      <c r="P1059" s="138"/>
    </row>
    <row r="1060" spans="1:16" x14ac:dyDescent="0.35">
      <c r="A1060" s="133"/>
      <c r="B1060" s="49" t="s">
        <v>19</v>
      </c>
      <c r="C1060" s="124"/>
      <c r="D1060" s="66"/>
      <c r="E1060" s="66"/>
      <c r="F1060" s="127"/>
      <c r="G1060" s="124"/>
      <c r="H1060" s="9"/>
      <c r="I1060" s="9"/>
      <c r="J1060" s="9"/>
      <c r="K1060" s="9"/>
      <c r="L1060" s="9"/>
      <c r="M1060" s="9"/>
      <c r="N1060" s="9"/>
      <c r="O1060" s="192"/>
      <c r="P1060" s="138"/>
    </row>
    <row r="1061" spans="1:16" ht="40.5" x14ac:dyDescent="0.35">
      <c r="A1061" s="134"/>
      <c r="B1061" s="49" t="s">
        <v>14</v>
      </c>
      <c r="C1061" s="124"/>
      <c r="D1061" s="66"/>
      <c r="E1061" s="66"/>
      <c r="F1061" s="127"/>
      <c r="G1061" s="124"/>
      <c r="H1061" s="9">
        <f>H1006</f>
        <v>77700</v>
      </c>
      <c r="I1061" s="9">
        <f t="shared" ref="I1061:L1061" si="242">I1006</f>
        <v>0</v>
      </c>
      <c r="J1061" s="9">
        <f t="shared" si="242"/>
        <v>0</v>
      </c>
      <c r="K1061" s="9">
        <f t="shared" si="242"/>
        <v>0</v>
      </c>
      <c r="L1061" s="9">
        <f t="shared" si="242"/>
        <v>77700</v>
      </c>
      <c r="M1061" s="9">
        <f>M1006</f>
        <v>77700</v>
      </c>
      <c r="N1061" s="9">
        <f>N1006</f>
        <v>77700</v>
      </c>
      <c r="O1061" s="193"/>
      <c r="P1061" s="139"/>
    </row>
    <row r="1062" spans="1:16" ht="40.5" x14ac:dyDescent="0.35">
      <c r="A1062" s="178" t="s">
        <v>326</v>
      </c>
      <c r="B1062" s="67" t="s">
        <v>309</v>
      </c>
      <c r="C1062" s="92"/>
      <c r="D1062" s="93"/>
      <c r="E1062" s="93"/>
      <c r="F1062" s="94"/>
      <c r="G1062" s="92"/>
      <c r="H1062" s="13">
        <f>H1063+H1068+H1065</f>
        <v>587823.30000000005</v>
      </c>
      <c r="I1062" s="13">
        <f t="shared" ref="I1062:L1062" si="243">I1063+I1068+I1065</f>
        <v>90183.98</v>
      </c>
      <c r="J1062" s="13">
        <f t="shared" si="243"/>
        <v>105038.07</v>
      </c>
      <c r="K1062" s="13">
        <f t="shared" si="243"/>
        <v>100573.5</v>
      </c>
      <c r="L1062" s="13">
        <f t="shared" si="243"/>
        <v>292027.75</v>
      </c>
      <c r="M1062" s="13">
        <f>M1063+M1068+M1065</f>
        <v>598088.19999999995</v>
      </c>
      <c r="N1062" s="13">
        <f>N1063+N1068+N1065</f>
        <v>608750.19999999995</v>
      </c>
      <c r="O1062" s="188"/>
      <c r="P1062" s="178" t="s">
        <v>27</v>
      </c>
    </row>
    <row r="1063" spans="1:16" ht="60.75" x14ac:dyDescent="0.35">
      <c r="A1063" s="179"/>
      <c r="B1063" s="67" t="s">
        <v>55</v>
      </c>
      <c r="C1063" s="123"/>
      <c r="D1063" s="59"/>
      <c r="E1063" s="59"/>
      <c r="F1063" s="68"/>
      <c r="G1063" s="123"/>
      <c r="H1063" s="13">
        <f>H1064</f>
        <v>443823.3</v>
      </c>
      <c r="I1063" s="13">
        <f t="shared" ref="I1063:L1063" si="244">I1064</f>
        <v>90183.98</v>
      </c>
      <c r="J1063" s="13">
        <f t="shared" si="244"/>
        <v>105038.07</v>
      </c>
      <c r="K1063" s="13">
        <f t="shared" si="244"/>
        <v>98773.5</v>
      </c>
      <c r="L1063" s="13">
        <f t="shared" si="244"/>
        <v>149827.75</v>
      </c>
      <c r="M1063" s="13">
        <f>M1064</f>
        <v>454088.2</v>
      </c>
      <c r="N1063" s="13">
        <f>N1064</f>
        <v>464750.2</v>
      </c>
      <c r="O1063" s="189"/>
      <c r="P1063" s="179"/>
    </row>
    <row r="1064" spans="1:16" x14ac:dyDescent="0.35">
      <c r="A1064" s="179"/>
      <c r="B1064" s="67" t="s">
        <v>29</v>
      </c>
      <c r="C1064" s="123">
        <v>126</v>
      </c>
      <c r="D1064" s="59"/>
      <c r="E1064" s="59"/>
      <c r="F1064" s="59"/>
      <c r="G1064" s="123"/>
      <c r="H1064" s="13">
        <f>H1058+H994</f>
        <v>443823.3</v>
      </c>
      <c r="I1064" s="13">
        <f t="shared" ref="I1064:L1064" si="245">I1058+I994</f>
        <v>90183.98</v>
      </c>
      <c r="J1064" s="13">
        <f t="shared" si="245"/>
        <v>105038.07</v>
      </c>
      <c r="K1064" s="13">
        <f t="shared" si="245"/>
        <v>98773.5</v>
      </c>
      <c r="L1064" s="13">
        <f t="shared" si="245"/>
        <v>149827.75</v>
      </c>
      <c r="M1064" s="13">
        <f>M1058+M994</f>
        <v>454088.2</v>
      </c>
      <c r="N1064" s="13">
        <f>N1058+N994</f>
        <v>464750.2</v>
      </c>
      <c r="O1064" s="189"/>
      <c r="P1064" s="179"/>
    </row>
    <row r="1065" spans="1:16" ht="60.75" x14ac:dyDescent="0.35">
      <c r="A1065" s="179"/>
      <c r="B1065" s="67" t="s">
        <v>304</v>
      </c>
      <c r="C1065" s="123"/>
      <c r="D1065" s="59"/>
      <c r="E1065" s="59"/>
      <c r="F1065" s="68"/>
      <c r="G1065" s="123"/>
      <c r="H1065" s="13">
        <f>H1066</f>
        <v>66300</v>
      </c>
      <c r="I1065" s="13">
        <f t="shared" ref="I1065:L1065" si="246">I1066</f>
        <v>0</v>
      </c>
      <c r="J1065" s="13">
        <f t="shared" si="246"/>
        <v>0</v>
      </c>
      <c r="K1065" s="13">
        <f t="shared" si="246"/>
        <v>1800</v>
      </c>
      <c r="L1065" s="13">
        <f t="shared" si="246"/>
        <v>64500</v>
      </c>
      <c r="M1065" s="13">
        <f>M1066</f>
        <v>66300</v>
      </c>
      <c r="N1065" s="13">
        <f>N1066</f>
        <v>66300</v>
      </c>
      <c r="O1065" s="189"/>
      <c r="P1065" s="179"/>
    </row>
    <row r="1066" spans="1:16" x14ac:dyDescent="0.35">
      <c r="A1066" s="179"/>
      <c r="B1066" s="67" t="s">
        <v>29</v>
      </c>
      <c r="C1066" s="123">
        <v>126</v>
      </c>
      <c r="D1066" s="59"/>
      <c r="E1066" s="59"/>
      <c r="F1066" s="68"/>
      <c r="G1066" s="123"/>
      <c r="H1066" s="13">
        <f>H996</f>
        <v>66300</v>
      </c>
      <c r="I1066" s="13">
        <f t="shared" ref="I1066:L1066" si="247">I996</f>
        <v>0</v>
      </c>
      <c r="J1066" s="13">
        <f t="shared" si="247"/>
        <v>0</v>
      </c>
      <c r="K1066" s="13">
        <f t="shared" si="247"/>
        <v>1800</v>
      </c>
      <c r="L1066" s="13">
        <f t="shared" si="247"/>
        <v>64500</v>
      </c>
      <c r="M1066" s="13">
        <f>M996</f>
        <v>66300</v>
      </c>
      <c r="N1066" s="13">
        <f>N996</f>
        <v>66300</v>
      </c>
      <c r="O1066" s="189"/>
      <c r="P1066" s="179"/>
    </row>
    <row r="1067" spans="1:16" x14ac:dyDescent="0.35">
      <c r="A1067" s="179"/>
      <c r="B1067" s="67" t="s">
        <v>19</v>
      </c>
      <c r="C1067" s="123"/>
      <c r="D1067" s="59"/>
      <c r="E1067" s="59"/>
      <c r="F1067" s="68"/>
      <c r="G1067" s="128"/>
      <c r="H1067" s="13"/>
      <c r="I1067" s="13"/>
      <c r="J1067" s="13"/>
      <c r="K1067" s="13"/>
      <c r="L1067" s="13"/>
      <c r="M1067" s="13"/>
      <c r="N1067" s="13"/>
      <c r="O1067" s="189"/>
      <c r="P1067" s="179"/>
    </row>
    <row r="1068" spans="1:16" ht="60.75" x14ac:dyDescent="0.35">
      <c r="A1068" s="179"/>
      <c r="B1068" s="67" t="s">
        <v>328</v>
      </c>
      <c r="C1068" s="123"/>
      <c r="D1068" s="59"/>
      <c r="E1068" s="59"/>
      <c r="F1068" s="68"/>
      <c r="G1068" s="123"/>
      <c r="H1068" s="13">
        <f>H1069</f>
        <v>77700</v>
      </c>
      <c r="I1068" s="13">
        <f t="shared" ref="I1068:L1068" si="248">I1069</f>
        <v>0</v>
      </c>
      <c r="J1068" s="13">
        <f t="shared" si="248"/>
        <v>0</v>
      </c>
      <c r="K1068" s="13">
        <f t="shared" si="248"/>
        <v>0</v>
      </c>
      <c r="L1068" s="13">
        <f t="shared" si="248"/>
        <v>77700</v>
      </c>
      <c r="M1068" s="13">
        <f>M1069</f>
        <v>77700</v>
      </c>
      <c r="N1068" s="13">
        <f>N1069</f>
        <v>77700</v>
      </c>
      <c r="O1068" s="189"/>
      <c r="P1068" s="179"/>
    </row>
    <row r="1069" spans="1:16" x14ac:dyDescent="0.35">
      <c r="A1069" s="180"/>
      <c r="B1069" s="67" t="s">
        <v>29</v>
      </c>
      <c r="C1069" s="123"/>
      <c r="D1069" s="59"/>
      <c r="E1069" s="59"/>
      <c r="F1069" s="68"/>
      <c r="G1069" s="123"/>
      <c r="H1069" s="13">
        <f>H1061</f>
        <v>77700</v>
      </c>
      <c r="I1069" s="13">
        <f t="shared" ref="I1069:L1069" si="249">I1061</f>
        <v>0</v>
      </c>
      <c r="J1069" s="13">
        <f t="shared" si="249"/>
        <v>0</v>
      </c>
      <c r="K1069" s="13">
        <f t="shared" si="249"/>
        <v>0</v>
      </c>
      <c r="L1069" s="13">
        <f t="shared" si="249"/>
        <v>77700</v>
      </c>
      <c r="M1069" s="13">
        <f>M1061</f>
        <v>77700</v>
      </c>
      <c r="N1069" s="13">
        <f>N1061</f>
        <v>77700</v>
      </c>
      <c r="O1069" s="190"/>
      <c r="P1069" s="180"/>
    </row>
    <row r="1070" spans="1:16" x14ac:dyDescent="0.35">
      <c r="A1070" s="184" t="s">
        <v>327</v>
      </c>
      <c r="B1070" s="185"/>
      <c r="C1070" s="185"/>
      <c r="D1070" s="185"/>
      <c r="E1070" s="185"/>
      <c r="F1070" s="185"/>
      <c r="G1070" s="185"/>
      <c r="H1070" s="185"/>
      <c r="I1070" s="185"/>
      <c r="J1070" s="185"/>
      <c r="K1070" s="185"/>
      <c r="L1070" s="185"/>
      <c r="M1070" s="185"/>
      <c r="N1070" s="185"/>
      <c r="O1070" s="185"/>
      <c r="P1070" s="186"/>
    </row>
    <row r="1071" spans="1:16" x14ac:dyDescent="0.35">
      <c r="A1071" s="143" t="s">
        <v>177</v>
      </c>
      <c r="B1071" s="144"/>
      <c r="C1071" s="144"/>
      <c r="D1071" s="144"/>
      <c r="E1071" s="144"/>
      <c r="F1071" s="144"/>
      <c r="G1071" s="144"/>
      <c r="H1071" s="144"/>
      <c r="I1071" s="144"/>
      <c r="J1071" s="144"/>
      <c r="K1071" s="144"/>
      <c r="L1071" s="144"/>
      <c r="M1071" s="144"/>
      <c r="N1071" s="144"/>
      <c r="O1071" s="144"/>
      <c r="P1071" s="145"/>
    </row>
    <row r="1072" spans="1:16" x14ac:dyDescent="0.35">
      <c r="A1072" s="146" t="s">
        <v>178</v>
      </c>
      <c r="B1072" s="147"/>
      <c r="C1072" s="147"/>
      <c r="D1072" s="147"/>
      <c r="E1072" s="147"/>
      <c r="F1072" s="147"/>
      <c r="G1072" s="147"/>
      <c r="H1072" s="147"/>
      <c r="I1072" s="147"/>
      <c r="J1072" s="147"/>
      <c r="K1072" s="147"/>
      <c r="L1072" s="147"/>
      <c r="M1072" s="147"/>
      <c r="N1072" s="147"/>
      <c r="O1072" s="147"/>
      <c r="P1072" s="148"/>
    </row>
    <row r="1073" spans="1:16" x14ac:dyDescent="0.35">
      <c r="A1073" s="146" t="s">
        <v>179</v>
      </c>
      <c r="B1073" s="147"/>
      <c r="C1073" s="147"/>
      <c r="D1073" s="147"/>
      <c r="E1073" s="147"/>
      <c r="F1073" s="147"/>
      <c r="G1073" s="147"/>
      <c r="H1073" s="147"/>
      <c r="I1073" s="147"/>
      <c r="J1073" s="147"/>
      <c r="K1073" s="147"/>
      <c r="L1073" s="147"/>
      <c r="M1073" s="147"/>
      <c r="N1073" s="147"/>
      <c r="O1073" s="147"/>
      <c r="P1073" s="148"/>
    </row>
    <row r="1074" spans="1:16" x14ac:dyDescent="0.35">
      <c r="A1074" s="132" t="s">
        <v>533</v>
      </c>
      <c r="B1074" s="49" t="s">
        <v>8</v>
      </c>
      <c r="C1074" s="119"/>
      <c r="D1074" s="50"/>
      <c r="E1074" s="50"/>
      <c r="F1074" s="51"/>
      <c r="G1074" s="124"/>
      <c r="H1074" s="9"/>
      <c r="I1074" s="9"/>
      <c r="J1074" s="9"/>
      <c r="K1074" s="9"/>
      <c r="L1074" s="9"/>
      <c r="M1074" s="9"/>
      <c r="N1074" s="9"/>
      <c r="O1074" s="136" t="s">
        <v>41</v>
      </c>
      <c r="P1074" s="151" t="s">
        <v>586</v>
      </c>
    </row>
    <row r="1075" spans="1:16" ht="40.5" x14ac:dyDescent="0.35">
      <c r="A1075" s="133"/>
      <c r="B1075" s="49" t="s">
        <v>33</v>
      </c>
      <c r="C1075" s="119"/>
      <c r="D1075" s="50"/>
      <c r="E1075" s="50"/>
      <c r="F1075" s="51"/>
      <c r="G1075" s="124"/>
      <c r="H1075" s="10"/>
      <c r="I1075" s="9" t="s">
        <v>27</v>
      </c>
      <c r="J1075" s="9" t="s">
        <v>27</v>
      </c>
      <c r="K1075" s="9" t="s">
        <v>27</v>
      </c>
      <c r="L1075" s="9" t="s">
        <v>27</v>
      </c>
      <c r="M1075" s="10"/>
      <c r="N1075" s="10"/>
      <c r="O1075" s="136"/>
      <c r="P1075" s="152"/>
    </row>
    <row r="1076" spans="1:16" ht="40.5" x14ac:dyDescent="0.35">
      <c r="A1076" s="133"/>
      <c r="B1076" s="49" t="s">
        <v>10</v>
      </c>
      <c r="C1076" s="119"/>
      <c r="D1076" s="50"/>
      <c r="E1076" s="50"/>
      <c r="F1076" s="51"/>
      <c r="G1076" s="124"/>
      <c r="H1076" s="9">
        <f>H1077</f>
        <v>772048.7</v>
      </c>
      <c r="I1076" s="9">
        <f>I1077</f>
        <v>200000</v>
      </c>
      <c r="J1076" s="9">
        <f t="shared" ref="J1076:L1076" si="250">J1077</f>
        <v>211980.6</v>
      </c>
      <c r="K1076" s="9">
        <f t="shared" si="250"/>
        <v>116019.4</v>
      </c>
      <c r="L1076" s="9">
        <f t="shared" si="250"/>
        <v>244048.7</v>
      </c>
      <c r="M1076" s="9">
        <f>M1077</f>
        <v>744394.69</v>
      </c>
      <c r="N1076" s="9">
        <f>N1077</f>
        <v>744394.69</v>
      </c>
      <c r="O1076" s="136"/>
      <c r="P1076" s="152"/>
    </row>
    <row r="1077" spans="1:16" x14ac:dyDescent="0.35">
      <c r="A1077" s="133"/>
      <c r="B1077" s="49" t="s">
        <v>32</v>
      </c>
      <c r="C1077" s="119"/>
      <c r="D1077" s="50"/>
      <c r="E1077" s="50"/>
      <c r="F1077" s="51"/>
      <c r="G1077" s="124"/>
      <c r="H1077" s="9">
        <f>SUM(H1084,H1091,,)</f>
        <v>772048.7</v>
      </c>
      <c r="I1077" s="9">
        <f>I1090+I1083</f>
        <v>200000</v>
      </c>
      <c r="J1077" s="9">
        <f t="shared" ref="J1077:M1077" si="251">J1090+J1083</f>
        <v>211980.6</v>
      </c>
      <c r="K1077" s="9">
        <f t="shared" si="251"/>
        <v>116019.4</v>
      </c>
      <c r="L1077" s="9">
        <f t="shared" si="251"/>
        <v>244048.7</v>
      </c>
      <c r="M1077" s="9">
        <f t="shared" si="251"/>
        <v>744394.69</v>
      </c>
      <c r="N1077" s="9">
        <f>SUM(N1084,N1091,,)</f>
        <v>744394.69</v>
      </c>
      <c r="O1077" s="136"/>
      <c r="P1077" s="152"/>
    </row>
    <row r="1078" spans="1:16" ht="40.5" x14ac:dyDescent="0.35">
      <c r="A1078" s="133"/>
      <c r="B1078" s="49" t="s">
        <v>18</v>
      </c>
      <c r="C1078" s="69"/>
      <c r="D1078" s="83"/>
      <c r="E1078" s="83"/>
      <c r="F1078" s="84"/>
      <c r="G1078" s="69"/>
      <c r="H1078" s="9"/>
      <c r="I1078" s="9"/>
      <c r="J1078" s="9"/>
      <c r="K1078" s="9"/>
      <c r="L1078" s="9"/>
      <c r="M1078" s="9"/>
      <c r="N1078" s="9"/>
      <c r="O1078" s="136"/>
      <c r="P1078" s="152"/>
    </row>
    <row r="1079" spans="1:16" x14ac:dyDescent="0.35">
      <c r="A1079" s="133"/>
      <c r="B1079" s="49" t="s">
        <v>19</v>
      </c>
      <c r="C1079" s="69"/>
      <c r="D1079" s="83"/>
      <c r="E1079" s="83"/>
      <c r="F1079" s="84"/>
      <c r="G1079" s="69"/>
      <c r="H1079" s="9"/>
      <c r="I1079" s="9"/>
      <c r="J1079" s="9"/>
      <c r="K1079" s="9"/>
      <c r="L1079" s="9"/>
      <c r="M1079" s="9"/>
      <c r="N1079" s="9"/>
      <c r="O1079" s="136"/>
      <c r="P1079" s="152"/>
    </row>
    <row r="1080" spans="1:16" ht="40.5" x14ac:dyDescent="0.35">
      <c r="A1080" s="134"/>
      <c r="B1080" s="49" t="s">
        <v>20</v>
      </c>
      <c r="C1080" s="69"/>
      <c r="D1080" s="83"/>
      <c r="E1080" s="83"/>
      <c r="F1080" s="84"/>
      <c r="G1080" s="69"/>
      <c r="H1080" s="9"/>
      <c r="I1080" s="9"/>
      <c r="J1080" s="9"/>
      <c r="K1080" s="9"/>
      <c r="L1080" s="9"/>
      <c r="M1080" s="9"/>
      <c r="N1080" s="9"/>
      <c r="O1080" s="136"/>
      <c r="P1080" s="153"/>
    </row>
    <row r="1081" spans="1:16" ht="60.75" x14ac:dyDescent="0.35">
      <c r="A1081" s="149" t="s">
        <v>180</v>
      </c>
      <c r="B1081" s="95" t="s">
        <v>181</v>
      </c>
      <c r="C1081" s="119"/>
      <c r="D1081" s="50"/>
      <c r="E1081" s="83"/>
      <c r="F1081" s="84"/>
      <c r="G1081" s="69"/>
      <c r="H1081" s="17" t="s">
        <v>48</v>
      </c>
      <c r="I1081" s="9" t="s">
        <v>48</v>
      </c>
      <c r="J1081" s="9" t="s">
        <v>48</v>
      </c>
      <c r="K1081" s="9" t="s">
        <v>48</v>
      </c>
      <c r="L1081" s="9" t="s">
        <v>48</v>
      </c>
      <c r="M1081" s="17" t="s">
        <v>48</v>
      </c>
      <c r="N1081" s="17" t="s">
        <v>48</v>
      </c>
      <c r="O1081" s="136" t="s">
        <v>41</v>
      </c>
      <c r="P1081" s="151" t="s">
        <v>587</v>
      </c>
    </row>
    <row r="1082" spans="1:16" ht="40.5" x14ac:dyDescent="0.35">
      <c r="A1082" s="149"/>
      <c r="B1082" s="49" t="s">
        <v>21</v>
      </c>
      <c r="C1082" s="119"/>
      <c r="D1082" s="50"/>
      <c r="E1082" s="83"/>
      <c r="F1082" s="84"/>
      <c r="G1082" s="69"/>
      <c r="H1082" s="26"/>
      <c r="I1082" s="9" t="s">
        <v>27</v>
      </c>
      <c r="J1082" s="9" t="s">
        <v>27</v>
      </c>
      <c r="K1082" s="9" t="s">
        <v>27</v>
      </c>
      <c r="L1082" s="9" t="s">
        <v>27</v>
      </c>
      <c r="M1082" s="26"/>
      <c r="N1082" s="26"/>
      <c r="O1082" s="136"/>
      <c r="P1082" s="152"/>
    </row>
    <row r="1083" spans="1:16" ht="40.5" x14ac:dyDescent="0.35">
      <c r="A1083" s="149"/>
      <c r="B1083" s="49" t="s">
        <v>10</v>
      </c>
      <c r="C1083" s="119"/>
      <c r="D1083" s="50"/>
      <c r="E1083" s="83"/>
      <c r="F1083" s="84"/>
      <c r="G1083" s="69"/>
      <c r="H1083" s="9">
        <f>H1084</f>
        <v>638819.5</v>
      </c>
      <c r="I1083" s="9">
        <f>I1084</f>
        <v>150000</v>
      </c>
      <c r="J1083" s="9">
        <f t="shared" ref="J1083:K1083" si="252">J1084</f>
        <v>183116.6</v>
      </c>
      <c r="K1083" s="9">
        <f t="shared" si="252"/>
        <v>91019.4</v>
      </c>
      <c r="L1083" s="9">
        <f>L1084</f>
        <v>214683.5</v>
      </c>
      <c r="M1083" s="9">
        <f>M1084</f>
        <v>611165.5</v>
      </c>
      <c r="N1083" s="9">
        <f>N1084</f>
        <v>611165.5</v>
      </c>
      <c r="O1083" s="136"/>
      <c r="P1083" s="152"/>
    </row>
    <row r="1084" spans="1:16" x14ac:dyDescent="0.35">
      <c r="A1084" s="149"/>
      <c r="B1084" s="49" t="s">
        <v>32</v>
      </c>
      <c r="C1084" s="119">
        <v>126</v>
      </c>
      <c r="D1084" s="50" t="s">
        <v>479</v>
      </c>
      <c r="E1084" s="50" t="s">
        <v>480</v>
      </c>
      <c r="F1084" s="50" t="s">
        <v>377</v>
      </c>
      <c r="G1084" s="69">
        <v>300</v>
      </c>
      <c r="H1084" s="9">
        <f>SUM(I1084:L1084)</f>
        <v>638819.5</v>
      </c>
      <c r="I1084" s="9">
        <v>150000</v>
      </c>
      <c r="J1084" s="9">
        <v>183116.6</v>
      </c>
      <c r="K1084" s="9">
        <v>91019.4</v>
      </c>
      <c r="L1084" s="9">
        <v>214683.5</v>
      </c>
      <c r="M1084" s="9">
        <v>611165.5</v>
      </c>
      <c r="N1084" s="9">
        <v>611165.5</v>
      </c>
      <c r="O1084" s="136"/>
      <c r="P1084" s="152"/>
    </row>
    <row r="1085" spans="1:16" ht="40.5" x14ac:dyDescent="0.35">
      <c r="A1085" s="149"/>
      <c r="B1085" s="49" t="s">
        <v>18</v>
      </c>
      <c r="C1085" s="69"/>
      <c r="D1085" s="83"/>
      <c r="E1085" s="83"/>
      <c r="F1085" s="86"/>
      <c r="G1085" s="69"/>
      <c r="H1085" s="9"/>
      <c r="I1085" s="9"/>
      <c r="J1085" s="9"/>
      <c r="K1085" s="9"/>
      <c r="L1085" s="9"/>
      <c r="M1085" s="9"/>
      <c r="N1085" s="9"/>
      <c r="O1085" s="136"/>
      <c r="P1085" s="152"/>
    </row>
    <row r="1086" spans="1:16" x14ac:dyDescent="0.35">
      <c r="A1086" s="149"/>
      <c r="B1086" s="49" t="s">
        <v>19</v>
      </c>
      <c r="C1086" s="69"/>
      <c r="D1086" s="83"/>
      <c r="E1086" s="83"/>
      <c r="F1086" s="86"/>
      <c r="G1086" s="69"/>
      <c r="H1086" s="9"/>
      <c r="I1086" s="9"/>
      <c r="J1086" s="9"/>
      <c r="K1086" s="9"/>
      <c r="L1086" s="9"/>
      <c r="M1086" s="9"/>
      <c r="N1086" s="9"/>
      <c r="O1086" s="136"/>
      <c r="P1086" s="152"/>
    </row>
    <row r="1087" spans="1:16" ht="40.5" x14ac:dyDescent="0.35">
      <c r="A1087" s="149"/>
      <c r="B1087" s="49" t="s">
        <v>20</v>
      </c>
      <c r="C1087" s="69"/>
      <c r="D1087" s="83"/>
      <c r="E1087" s="83"/>
      <c r="F1087" s="86"/>
      <c r="G1087" s="69"/>
      <c r="H1087" s="9"/>
      <c r="I1087" s="9"/>
      <c r="J1087" s="9"/>
      <c r="K1087" s="9"/>
      <c r="L1087" s="9"/>
      <c r="M1087" s="9"/>
      <c r="N1087" s="9"/>
      <c r="O1087" s="136"/>
      <c r="P1087" s="153"/>
    </row>
    <row r="1088" spans="1:16" ht="60.75" x14ac:dyDescent="0.35">
      <c r="A1088" s="133" t="s">
        <v>263</v>
      </c>
      <c r="B1088" s="95" t="s">
        <v>181</v>
      </c>
      <c r="C1088" s="119"/>
      <c r="D1088" s="50"/>
      <c r="E1088" s="83"/>
      <c r="F1088" s="84"/>
      <c r="G1088" s="69"/>
      <c r="H1088" s="10" t="s">
        <v>48</v>
      </c>
      <c r="I1088" s="9" t="s">
        <v>48</v>
      </c>
      <c r="J1088" s="9" t="s">
        <v>48</v>
      </c>
      <c r="K1088" s="9" t="s">
        <v>48</v>
      </c>
      <c r="L1088" s="9" t="s">
        <v>48</v>
      </c>
      <c r="M1088" s="10" t="s">
        <v>48</v>
      </c>
      <c r="N1088" s="10" t="s">
        <v>48</v>
      </c>
      <c r="O1088" s="136" t="s">
        <v>41</v>
      </c>
      <c r="P1088" s="132" t="s">
        <v>182</v>
      </c>
    </row>
    <row r="1089" spans="1:16" ht="40.5" x14ac:dyDescent="0.35">
      <c r="A1089" s="133"/>
      <c r="B1089" s="49" t="s">
        <v>33</v>
      </c>
      <c r="C1089" s="119"/>
      <c r="D1089" s="50"/>
      <c r="E1089" s="83"/>
      <c r="F1089" s="84"/>
      <c r="G1089" s="69"/>
      <c r="H1089" s="26"/>
      <c r="I1089" s="9" t="s">
        <v>27</v>
      </c>
      <c r="J1089" s="9" t="s">
        <v>27</v>
      </c>
      <c r="K1089" s="9" t="s">
        <v>27</v>
      </c>
      <c r="L1089" s="9" t="s">
        <v>27</v>
      </c>
      <c r="M1089" s="26"/>
      <c r="N1089" s="26"/>
      <c r="O1089" s="136"/>
      <c r="P1089" s="133"/>
    </row>
    <row r="1090" spans="1:16" ht="40.5" x14ac:dyDescent="0.35">
      <c r="A1090" s="133"/>
      <c r="B1090" s="49" t="s">
        <v>10</v>
      </c>
      <c r="C1090" s="119"/>
      <c r="D1090" s="50"/>
      <c r="E1090" s="83"/>
      <c r="F1090" s="84"/>
      <c r="G1090" s="69"/>
      <c r="H1090" s="9">
        <f>H1091</f>
        <v>133229.20000000001</v>
      </c>
      <c r="I1090" s="9">
        <f>I1091</f>
        <v>50000</v>
      </c>
      <c r="J1090" s="9">
        <f>J1091</f>
        <v>28864</v>
      </c>
      <c r="K1090" s="9">
        <f t="shared" ref="K1090:L1090" si="253">K1091</f>
        <v>25000</v>
      </c>
      <c r="L1090" s="9">
        <f t="shared" si="253"/>
        <v>29365.200000000001</v>
      </c>
      <c r="M1090" s="9">
        <f>M1091</f>
        <v>133229.19</v>
      </c>
      <c r="N1090" s="9">
        <f>N1091</f>
        <v>133229.19</v>
      </c>
      <c r="O1090" s="136"/>
      <c r="P1090" s="133"/>
    </row>
    <row r="1091" spans="1:16" x14ac:dyDescent="0.35">
      <c r="A1091" s="133"/>
      <c r="B1091" s="49" t="s">
        <v>32</v>
      </c>
      <c r="C1091" s="119">
        <v>126</v>
      </c>
      <c r="D1091" s="50" t="s">
        <v>479</v>
      </c>
      <c r="E1091" s="50" t="s">
        <v>480</v>
      </c>
      <c r="F1091" s="50" t="s">
        <v>376</v>
      </c>
      <c r="G1091" s="69">
        <v>300</v>
      </c>
      <c r="H1091" s="9">
        <f>SUM(I1091:L1091)</f>
        <v>133229.20000000001</v>
      </c>
      <c r="I1091" s="9">
        <v>50000</v>
      </c>
      <c r="J1091" s="9">
        <v>28864</v>
      </c>
      <c r="K1091" s="9">
        <v>25000</v>
      </c>
      <c r="L1091" s="9">
        <v>29365.200000000001</v>
      </c>
      <c r="M1091" s="9">
        <v>133229.19</v>
      </c>
      <c r="N1091" s="9">
        <v>133229.19</v>
      </c>
      <c r="O1091" s="136"/>
      <c r="P1091" s="133"/>
    </row>
    <row r="1092" spans="1:16" ht="40.5" x14ac:dyDescent="0.35">
      <c r="A1092" s="133"/>
      <c r="B1092" s="49" t="s">
        <v>18</v>
      </c>
      <c r="C1092" s="69"/>
      <c r="D1092" s="83"/>
      <c r="E1092" s="83"/>
      <c r="F1092" s="86"/>
      <c r="G1092" s="69"/>
      <c r="H1092" s="9"/>
      <c r="I1092" s="9"/>
      <c r="J1092" s="9"/>
      <c r="K1092" s="9"/>
      <c r="L1092" s="9"/>
      <c r="M1092" s="9"/>
      <c r="N1092" s="9"/>
      <c r="O1092" s="136"/>
      <c r="P1092" s="133"/>
    </row>
    <row r="1093" spans="1:16" x14ac:dyDescent="0.35">
      <c r="A1093" s="133"/>
      <c r="B1093" s="49" t="s">
        <v>19</v>
      </c>
      <c r="C1093" s="69"/>
      <c r="D1093" s="83"/>
      <c r="E1093" s="83"/>
      <c r="F1093" s="86"/>
      <c r="G1093" s="69"/>
      <c r="H1093" s="9"/>
      <c r="I1093" s="9"/>
      <c r="J1093" s="9"/>
      <c r="K1093" s="9"/>
      <c r="L1093" s="9"/>
      <c r="M1093" s="9"/>
      <c r="N1093" s="9"/>
      <c r="O1093" s="136"/>
      <c r="P1093" s="133"/>
    </row>
    <row r="1094" spans="1:16" ht="40.5" x14ac:dyDescent="0.35">
      <c r="A1094" s="134"/>
      <c r="B1094" s="49" t="s">
        <v>20</v>
      </c>
      <c r="C1094" s="69"/>
      <c r="D1094" s="83"/>
      <c r="E1094" s="83"/>
      <c r="F1094" s="86"/>
      <c r="G1094" s="69"/>
      <c r="H1094" s="9"/>
      <c r="I1094" s="9"/>
      <c r="J1094" s="9"/>
      <c r="K1094" s="9"/>
      <c r="L1094" s="9"/>
      <c r="M1094" s="9"/>
      <c r="N1094" s="9"/>
      <c r="O1094" s="136"/>
      <c r="P1094" s="134"/>
    </row>
    <row r="1095" spans="1:16" x14ac:dyDescent="0.35">
      <c r="A1095" s="132" t="s">
        <v>534</v>
      </c>
      <c r="B1095" s="49" t="s">
        <v>8</v>
      </c>
      <c r="C1095" s="124"/>
      <c r="D1095" s="66"/>
      <c r="E1095" s="66"/>
      <c r="F1095" s="127"/>
      <c r="G1095" s="124"/>
      <c r="H1095" s="9"/>
      <c r="I1095" s="9"/>
      <c r="J1095" s="9"/>
      <c r="K1095" s="9"/>
      <c r="L1095" s="9"/>
      <c r="M1095" s="9"/>
      <c r="N1095" s="9"/>
      <c r="O1095" s="136" t="s">
        <v>41</v>
      </c>
      <c r="P1095" s="132" t="s">
        <v>272</v>
      </c>
    </row>
    <row r="1096" spans="1:16" ht="40.5" x14ac:dyDescent="0.35">
      <c r="A1096" s="133"/>
      <c r="B1096" s="49" t="s">
        <v>35</v>
      </c>
      <c r="C1096" s="124"/>
      <c r="D1096" s="66"/>
      <c r="E1096" s="66"/>
      <c r="F1096" s="127"/>
      <c r="G1096" s="124"/>
      <c r="H1096" s="9"/>
      <c r="I1096" s="9" t="s">
        <v>27</v>
      </c>
      <c r="J1096" s="9" t="s">
        <v>27</v>
      </c>
      <c r="K1096" s="9" t="s">
        <v>27</v>
      </c>
      <c r="L1096" s="9" t="s">
        <v>27</v>
      </c>
      <c r="M1096" s="9"/>
      <c r="N1096" s="9"/>
      <c r="O1096" s="136"/>
      <c r="P1096" s="133"/>
    </row>
    <row r="1097" spans="1:16" ht="40.5" x14ac:dyDescent="0.35">
      <c r="A1097" s="133"/>
      <c r="B1097" s="49" t="s">
        <v>10</v>
      </c>
      <c r="C1097" s="124"/>
      <c r="D1097" s="66"/>
      <c r="E1097" s="66"/>
      <c r="F1097" s="127"/>
      <c r="G1097" s="124"/>
      <c r="H1097" s="9">
        <f>H1098+H1099</f>
        <v>1146405.2</v>
      </c>
      <c r="I1097" s="9">
        <f>I1098+I1099</f>
        <v>135500</v>
      </c>
      <c r="J1097" s="9">
        <f t="shared" ref="J1097:L1097" si="254">J1098+J1099</f>
        <v>501691.66000000003</v>
      </c>
      <c r="K1097" s="9">
        <f t="shared" si="254"/>
        <v>389304.39</v>
      </c>
      <c r="L1097" s="9">
        <f t="shared" si="254"/>
        <v>119909.15000000001</v>
      </c>
      <c r="M1097" s="9">
        <f>M1098+M1099</f>
        <v>516248.3</v>
      </c>
      <c r="N1097" s="9">
        <f>N1098+N1099</f>
        <v>516248.3</v>
      </c>
      <c r="O1097" s="136"/>
      <c r="P1097" s="133"/>
    </row>
    <row r="1098" spans="1:16" x14ac:dyDescent="0.35">
      <c r="A1098" s="133"/>
      <c r="B1098" s="49" t="s">
        <v>32</v>
      </c>
      <c r="C1098" s="119">
        <v>126</v>
      </c>
      <c r="D1098" s="50"/>
      <c r="E1098" s="50"/>
      <c r="F1098" s="119"/>
      <c r="G1098" s="119"/>
      <c r="H1098" s="9">
        <f>H1105+H1112++H1119</f>
        <v>519836.6</v>
      </c>
      <c r="I1098" s="9">
        <f>I1104+I1111</f>
        <v>124000</v>
      </c>
      <c r="J1098" s="9">
        <f t="shared" ref="J1098:L1098" si="255">J1104+J1111</f>
        <v>149257.66</v>
      </c>
      <c r="K1098" s="9">
        <f t="shared" si="255"/>
        <v>152877.49000000002</v>
      </c>
      <c r="L1098" s="9">
        <f t="shared" si="255"/>
        <v>93701.450000000012</v>
      </c>
      <c r="M1098" s="9">
        <f>M1105+M1112++M1119</f>
        <v>506836.6</v>
      </c>
      <c r="N1098" s="9">
        <f>N1105+N1112++N1119</f>
        <v>506836.6</v>
      </c>
      <c r="O1098" s="136"/>
      <c r="P1098" s="133"/>
    </row>
    <row r="1099" spans="1:16" ht="40.5" x14ac:dyDescent="0.35">
      <c r="A1099" s="133"/>
      <c r="B1099" s="49" t="s">
        <v>18</v>
      </c>
      <c r="C1099" s="69">
        <v>126</v>
      </c>
      <c r="D1099" s="83"/>
      <c r="E1099" s="83"/>
      <c r="F1099" s="69"/>
      <c r="G1099" s="69"/>
      <c r="H1099" s="22">
        <f>H1120+H1127</f>
        <v>626568.6</v>
      </c>
      <c r="I1099" s="22">
        <f t="shared" ref="I1099:L1099" si="256">I1120+I1127</f>
        <v>11500</v>
      </c>
      <c r="J1099" s="22">
        <f t="shared" si="256"/>
        <v>352434</v>
      </c>
      <c r="K1099" s="22">
        <f t="shared" si="256"/>
        <v>236426.9</v>
      </c>
      <c r="L1099" s="22">
        <f t="shared" si="256"/>
        <v>26207.7</v>
      </c>
      <c r="M1099" s="22">
        <f>M1120</f>
        <v>9411.7000000000007</v>
      </c>
      <c r="N1099" s="22">
        <f>N1120</f>
        <v>9411.7000000000007</v>
      </c>
      <c r="O1099" s="136"/>
      <c r="P1099" s="133"/>
    </row>
    <row r="1100" spans="1:16" x14ac:dyDescent="0.35">
      <c r="A1100" s="133"/>
      <c r="B1100" s="49" t="s">
        <v>19</v>
      </c>
      <c r="C1100" s="69"/>
      <c r="D1100" s="83"/>
      <c r="E1100" s="83"/>
      <c r="F1100" s="86"/>
      <c r="G1100" s="69"/>
      <c r="H1100" s="9"/>
      <c r="I1100" s="9"/>
      <c r="J1100" s="9"/>
      <c r="K1100" s="9"/>
      <c r="L1100" s="9"/>
      <c r="M1100" s="9"/>
      <c r="N1100" s="9"/>
      <c r="O1100" s="136"/>
      <c r="P1100" s="133"/>
    </row>
    <row r="1101" spans="1:16" ht="40.5" x14ac:dyDescent="0.35">
      <c r="A1101" s="134"/>
      <c r="B1101" s="49" t="s">
        <v>20</v>
      </c>
      <c r="C1101" s="69"/>
      <c r="D1101" s="83"/>
      <c r="E1101" s="83"/>
      <c r="F1101" s="86"/>
      <c r="G1101" s="69"/>
      <c r="H1101" s="9"/>
      <c r="I1101" s="9"/>
      <c r="J1101" s="9"/>
      <c r="K1101" s="9"/>
      <c r="L1101" s="9"/>
      <c r="M1101" s="9"/>
      <c r="N1101" s="9"/>
      <c r="O1101" s="136"/>
      <c r="P1101" s="134"/>
    </row>
    <row r="1102" spans="1:16" ht="60.75" x14ac:dyDescent="0.35">
      <c r="A1102" s="132" t="s">
        <v>246</v>
      </c>
      <c r="B1102" s="95" t="s">
        <v>181</v>
      </c>
      <c r="C1102" s="119"/>
      <c r="D1102" s="50"/>
      <c r="E1102" s="50"/>
      <c r="F1102" s="51"/>
      <c r="G1102" s="119"/>
      <c r="H1102" s="17" t="s">
        <v>48</v>
      </c>
      <c r="I1102" s="9" t="s">
        <v>48</v>
      </c>
      <c r="J1102" s="9" t="s">
        <v>48</v>
      </c>
      <c r="K1102" s="9" t="s">
        <v>48</v>
      </c>
      <c r="L1102" s="9" t="s">
        <v>48</v>
      </c>
      <c r="M1102" s="17" t="s">
        <v>48</v>
      </c>
      <c r="N1102" s="17" t="s">
        <v>48</v>
      </c>
      <c r="O1102" s="136" t="s">
        <v>41</v>
      </c>
      <c r="P1102" s="132" t="s">
        <v>183</v>
      </c>
    </row>
    <row r="1103" spans="1:16" ht="40.5" x14ac:dyDescent="0.35">
      <c r="A1103" s="133"/>
      <c r="B1103" s="49" t="s">
        <v>35</v>
      </c>
      <c r="C1103" s="119"/>
      <c r="D1103" s="50"/>
      <c r="E1103" s="50"/>
      <c r="F1103" s="51"/>
      <c r="G1103" s="119"/>
      <c r="H1103" s="27"/>
      <c r="I1103" s="9" t="s">
        <v>27</v>
      </c>
      <c r="J1103" s="9" t="s">
        <v>27</v>
      </c>
      <c r="K1103" s="9" t="s">
        <v>27</v>
      </c>
      <c r="L1103" s="9" t="s">
        <v>27</v>
      </c>
      <c r="M1103" s="27"/>
      <c r="N1103" s="27"/>
      <c r="O1103" s="136"/>
      <c r="P1103" s="133"/>
    </row>
    <row r="1104" spans="1:16" ht="40.5" x14ac:dyDescent="0.35">
      <c r="A1104" s="133"/>
      <c r="B1104" s="49" t="s">
        <v>10</v>
      </c>
      <c r="C1104" s="119"/>
      <c r="D1104" s="50"/>
      <c r="E1104" s="50"/>
      <c r="F1104" s="51"/>
      <c r="G1104" s="119"/>
      <c r="H1104" s="17">
        <f>H1105</f>
        <v>464829.6</v>
      </c>
      <c r="I1104" s="17">
        <f>I1105</f>
        <v>113000</v>
      </c>
      <c r="J1104" s="17">
        <f t="shared" ref="J1104:L1104" si="257">J1105</f>
        <v>124231.36</v>
      </c>
      <c r="K1104" s="17">
        <f t="shared" si="257"/>
        <v>152768.64000000001</v>
      </c>
      <c r="L1104" s="17">
        <f t="shared" si="257"/>
        <v>74829.600000000006</v>
      </c>
      <c r="M1104" s="17">
        <f>M1105</f>
        <v>464829.6</v>
      </c>
      <c r="N1104" s="17">
        <f>N1105</f>
        <v>464829.6</v>
      </c>
      <c r="O1104" s="136"/>
      <c r="P1104" s="133"/>
    </row>
    <row r="1105" spans="1:16" x14ac:dyDescent="0.35">
      <c r="A1105" s="133"/>
      <c r="B1105" s="49" t="s">
        <v>32</v>
      </c>
      <c r="C1105" s="119">
        <v>126</v>
      </c>
      <c r="D1105" s="50" t="s">
        <v>477</v>
      </c>
      <c r="E1105" s="50" t="s">
        <v>477</v>
      </c>
      <c r="F1105" s="119" t="s">
        <v>376</v>
      </c>
      <c r="G1105" s="119">
        <v>200</v>
      </c>
      <c r="H1105" s="17">
        <f>SUM(I1105:L1105)</f>
        <v>464829.6</v>
      </c>
      <c r="I1105" s="17">
        <v>113000</v>
      </c>
      <c r="J1105" s="17">
        <v>124231.36</v>
      </c>
      <c r="K1105" s="17">
        <v>152768.64000000001</v>
      </c>
      <c r="L1105" s="17">
        <v>74829.600000000006</v>
      </c>
      <c r="M1105" s="17">
        <v>464829.6</v>
      </c>
      <c r="N1105" s="17">
        <v>464829.6</v>
      </c>
      <c r="O1105" s="136"/>
      <c r="P1105" s="133"/>
    </row>
    <row r="1106" spans="1:16" ht="40.5" x14ac:dyDescent="0.35">
      <c r="A1106" s="133"/>
      <c r="B1106" s="49" t="s">
        <v>18</v>
      </c>
      <c r="C1106" s="69"/>
      <c r="D1106" s="50"/>
      <c r="E1106" s="50"/>
      <c r="F1106" s="65"/>
      <c r="G1106" s="119"/>
      <c r="H1106" s="9"/>
      <c r="I1106" s="9"/>
      <c r="J1106" s="9"/>
      <c r="K1106" s="9"/>
      <c r="L1106" s="9"/>
      <c r="M1106" s="9"/>
      <c r="N1106" s="9"/>
      <c r="O1106" s="136"/>
      <c r="P1106" s="133"/>
    </row>
    <row r="1107" spans="1:16" x14ac:dyDescent="0.35">
      <c r="A1107" s="133"/>
      <c r="B1107" s="49" t="s">
        <v>19</v>
      </c>
      <c r="C1107" s="69"/>
      <c r="D1107" s="50"/>
      <c r="E1107" s="50"/>
      <c r="F1107" s="65"/>
      <c r="G1107" s="119"/>
      <c r="H1107" s="9"/>
      <c r="I1107" s="9"/>
      <c r="J1107" s="9"/>
      <c r="K1107" s="9"/>
      <c r="L1107" s="9"/>
      <c r="M1107" s="9"/>
      <c r="N1107" s="9"/>
      <c r="O1107" s="136"/>
      <c r="P1107" s="133"/>
    </row>
    <row r="1108" spans="1:16" ht="40.5" x14ac:dyDescent="0.35">
      <c r="A1108" s="134"/>
      <c r="B1108" s="49" t="s">
        <v>20</v>
      </c>
      <c r="C1108" s="69"/>
      <c r="D1108" s="50"/>
      <c r="E1108" s="50"/>
      <c r="F1108" s="65"/>
      <c r="G1108" s="119"/>
      <c r="H1108" s="9"/>
      <c r="I1108" s="9"/>
      <c r="J1108" s="9"/>
      <c r="K1108" s="9"/>
      <c r="L1108" s="9"/>
      <c r="M1108" s="9"/>
      <c r="N1108" s="9"/>
      <c r="O1108" s="136"/>
      <c r="P1108" s="134"/>
    </row>
    <row r="1109" spans="1:16" x14ac:dyDescent="0.35">
      <c r="A1109" s="132" t="s">
        <v>296</v>
      </c>
      <c r="B1109" s="96" t="s">
        <v>184</v>
      </c>
      <c r="C1109" s="119"/>
      <c r="D1109" s="50"/>
      <c r="E1109" s="83"/>
      <c r="F1109" s="84"/>
      <c r="G1109" s="69"/>
      <c r="H1109" s="17" t="s">
        <v>48</v>
      </c>
      <c r="I1109" s="9" t="s">
        <v>48</v>
      </c>
      <c r="J1109" s="9" t="s">
        <v>48</v>
      </c>
      <c r="K1109" s="9" t="s">
        <v>48</v>
      </c>
      <c r="L1109" s="9" t="s">
        <v>48</v>
      </c>
      <c r="M1109" s="17" t="s">
        <v>48</v>
      </c>
      <c r="N1109" s="17" t="s">
        <v>48</v>
      </c>
      <c r="O1109" s="136" t="s">
        <v>41</v>
      </c>
      <c r="P1109" s="132" t="s">
        <v>510</v>
      </c>
    </row>
    <row r="1110" spans="1:16" ht="40.5" x14ac:dyDescent="0.35">
      <c r="A1110" s="133"/>
      <c r="B1110" s="66" t="s">
        <v>33</v>
      </c>
      <c r="C1110" s="119"/>
      <c r="D1110" s="50"/>
      <c r="E1110" s="83"/>
      <c r="F1110" s="84"/>
      <c r="G1110" s="69"/>
      <c r="H1110" s="17"/>
      <c r="I1110" s="9" t="s">
        <v>27</v>
      </c>
      <c r="J1110" s="9" t="s">
        <v>27</v>
      </c>
      <c r="K1110" s="9" t="s">
        <v>27</v>
      </c>
      <c r="L1110" s="9" t="s">
        <v>27</v>
      </c>
      <c r="M1110" s="17"/>
      <c r="N1110" s="17"/>
      <c r="O1110" s="136"/>
      <c r="P1110" s="133"/>
    </row>
    <row r="1111" spans="1:16" ht="40.5" x14ac:dyDescent="0.35">
      <c r="A1111" s="133"/>
      <c r="B1111" s="66" t="s">
        <v>10</v>
      </c>
      <c r="C1111" s="119"/>
      <c r="D1111" s="50"/>
      <c r="E1111" s="83"/>
      <c r="F1111" s="84"/>
      <c r="G1111" s="69"/>
      <c r="H1111" s="17">
        <f>H1112</f>
        <v>55007</v>
      </c>
      <c r="I1111" s="17">
        <f>I1112</f>
        <v>11000</v>
      </c>
      <c r="J1111" s="17">
        <f t="shared" ref="J1111:L1111" si="258">J1112</f>
        <v>25026.3</v>
      </c>
      <c r="K1111" s="17">
        <f t="shared" si="258"/>
        <v>108.85</v>
      </c>
      <c r="L1111" s="17">
        <f t="shared" si="258"/>
        <v>18871.849999999999</v>
      </c>
      <c r="M1111" s="17">
        <f>SUM(M1112:M1115)</f>
        <v>42007</v>
      </c>
      <c r="N1111" s="17">
        <f>SUM(N1112:N1115)</f>
        <v>42007</v>
      </c>
      <c r="O1111" s="136"/>
      <c r="P1111" s="133"/>
    </row>
    <row r="1112" spans="1:16" x14ac:dyDescent="0.35">
      <c r="A1112" s="133"/>
      <c r="B1112" s="66" t="s">
        <v>32</v>
      </c>
      <c r="C1112" s="119">
        <v>126</v>
      </c>
      <c r="D1112" s="50" t="s">
        <v>479</v>
      </c>
      <c r="E1112" s="50" t="s">
        <v>480</v>
      </c>
      <c r="F1112" s="119" t="s">
        <v>377</v>
      </c>
      <c r="G1112" s="69">
        <v>300</v>
      </c>
      <c r="H1112" s="9">
        <f>SUM(I1112:L1112)</f>
        <v>55007</v>
      </c>
      <c r="I1112" s="9">
        <v>11000</v>
      </c>
      <c r="J1112" s="9">
        <v>25026.3</v>
      </c>
      <c r="K1112" s="9">
        <v>108.85</v>
      </c>
      <c r="L1112" s="9">
        <v>18871.849999999999</v>
      </c>
      <c r="M1112" s="9">
        <v>42007</v>
      </c>
      <c r="N1112" s="9">
        <v>42007</v>
      </c>
      <c r="O1112" s="136"/>
      <c r="P1112" s="133"/>
    </row>
    <row r="1113" spans="1:16" ht="40.5" x14ac:dyDescent="0.35">
      <c r="A1113" s="133"/>
      <c r="B1113" s="66" t="s">
        <v>18</v>
      </c>
      <c r="C1113" s="69"/>
      <c r="D1113" s="83"/>
      <c r="E1113" s="83"/>
      <c r="F1113" s="119"/>
      <c r="G1113" s="69"/>
      <c r="H1113" s="9"/>
      <c r="I1113" s="9"/>
      <c r="J1113" s="9"/>
      <c r="K1113" s="9"/>
      <c r="L1113" s="9"/>
      <c r="M1113" s="9"/>
      <c r="N1113" s="9"/>
      <c r="O1113" s="136"/>
      <c r="P1113" s="133"/>
    </row>
    <row r="1114" spans="1:16" x14ac:dyDescent="0.35">
      <c r="A1114" s="133"/>
      <c r="B1114" s="66" t="s">
        <v>19</v>
      </c>
      <c r="C1114" s="69"/>
      <c r="D1114" s="83"/>
      <c r="E1114" s="83"/>
      <c r="F1114" s="86"/>
      <c r="G1114" s="69"/>
      <c r="H1114" s="9"/>
      <c r="I1114" s="9"/>
      <c r="J1114" s="9"/>
      <c r="K1114" s="9"/>
      <c r="L1114" s="9"/>
      <c r="M1114" s="9"/>
      <c r="N1114" s="9"/>
      <c r="O1114" s="136"/>
      <c r="P1114" s="133"/>
    </row>
    <row r="1115" spans="1:16" ht="40.5" x14ac:dyDescent="0.35">
      <c r="A1115" s="134"/>
      <c r="B1115" s="66" t="s">
        <v>20</v>
      </c>
      <c r="C1115" s="69"/>
      <c r="D1115" s="83"/>
      <c r="E1115" s="83"/>
      <c r="F1115" s="86"/>
      <c r="G1115" s="69"/>
      <c r="H1115" s="9"/>
      <c r="I1115" s="9"/>
      <c r="J1115" s="9"/>
      <c r="K1115" s="9"/>
      <c r="L1115" s="9"/>
      <c r="M1115" s="9"/>
      <c r="N1115" s="9"/>
      <c r="O1115" s="136"/>
      <c r="P1115" s="134"/>
    </row>
    <row r="1116" spans="1:16" ht="40.5" x14ac:dyDescent="0.35">
      <c r="A1116" s="132" t="s">
        <v>588</v>
      </c>
      <c r="B1116" s="49" t="s">
        <v>122</v>
      </c>
      <c r="C1116" s="119"/>
      <c r="D1116" s="50"/>
      <c r="E1116" s="50"/>
      <c r="F1116" s="51"/>
      <c r="G1116" s="50"/>
      <c r="H1116" s="9" t="s">
        <v>48</v>
      </c>
      <c r="I1116" s="9" t="s">
        <v>48</v>
      </c>
      <c r="J1116" s="9" t="s">
        <v>48</v>
      </c>
      <c r="K1116" s="9" t="s">
        <v>48</v>
      </c>
      <c r="L1116" s="9" t="s">
        <v>48</v>
      </c>
      <c r="M1116" s="9" t="s">
        <v>48</v>
      </c>
      <c r="N1116" s="9" t="s">
        <v>48</v>
      </c>
      <c r="O1116" s="136" t="s">
        <v>41</v>
      </c>
      <c r="P1116" s="132" t="s">
        <v>589</v>
      </c>
    </row>
    <row r="1117" spans="1:16" ht="40.5" x14ac:dyDescent="0.35">
      <c r="A1117" s="133"/>
      <c r="B1117" s="49" t="s">
        <v>31</v>
      </c>
      <c r="C1117" s="119"/>
      <c r="D1117" s="50"/>
      <c r="E1117" s="50"/>
      <c r="F1117" s="51"/>
      <c r="G1117" s="50"/>
      <c r="H1117" s="9"/>
      <c r="I1117" s="9" t="s">
        <v>27</v>
      </c>
      <c r="J1117" s="9" t="s">
        <v>27</v>
      </c>
      <c r="K1117" s="9" t="s">
        <v>27</v>
      </c>
      <c r="L1117" s="9" t="s">
        <v>27</v>
      </c>
      <c r="M1117" s="9"/>
      <c r="N1117" s="9"/>
      <c r="O1117" s="136"/>
      <c r="P1117" s="133"/>
    </row>
    <row r="1118" spans="1:16" ht="40.5" x14ac:dyDescent="0.35">
      <c r="A1118" s="133"/>
      <c r="B1118" s="49" t="s">
        <v>10</v>
      </c>
      <c r="C1118" s="119"/>
      <c r="D1118" s="50"/>
      <c r="E1118" s="50"/>
      <c r="F1118" s="51"/>
      <c r="G1118" s="50"/>
      <c r="H1118" s="9">
        <f>H1120</f>
        <v>9411.7000000000007</v>
      </c>
      <c r="I1118" s="9">
        <f>I1120</f>
        <v>0</v>
      </c>
      <c r="J1118" s="9">
        <v>2604</v>
      </c>
      <c r="K1118" s="9">
        <f t="shared" ref="K1118:L1118" si="259">K1120</f>
        <v>3974</v>
      </c>
      <c r="L1118" s="9">
        <f t="shared" si="259"/>
        <v>2833.7</v>
      </c>
      <c r="M1118" s="9">
        <f>M1120</f>
        <v>9411.7000000000007</v>
      </c>
      <c r="N1118" s="9">
        <f>N1120</f>
        <v>9411.7000000000007</v>
      </c>
      <c r="O1118" s="136"/>
      <c r="P1118" s="133"/>
    </row>
    <row r="1119" spans="1:16" x14ac:dyDescent="0.35">
      <c r="A1119" s="133"/>
      <c r="B1119" s="49" t="s">
        <v>32</v>
      </c>
      <c r="C1119" s="119"/>
      <c r="D1119" s="50"/>
      <c r="E1119" s="50"/>
      <c r="F1119" s="119"/>
      <c r="G1119" s="50"/>
      <c r="H1119" s="9"/>
      <c r="I1119" s="9"/>
      <c r="J1119" s="9"/>
      <c r="K1119" s="9"/>
      <c r="L1119" s="9"/>
      <c r="M1119" s="9"/>
      <c r="N1119" s="9"/>
      <c r="O1119" s="136"/>
      <c r="P1119" s="133"/>
    </row>
    <row r="1120" spans="1:16" ht="60.75" x14ac:dyDescent="0.35">
      <c r="A1120" s="133"/>
      <c r="B1120" s="49" t="s">
        <v>18</v>
      </c>
      <c r="C1120" s="119">
        <v>126</v>
      </c>
      <c r="D1120" s="50" t="s">
        <v>477</v>
      </c>
      <c r="E1120" s="50" t="s">
        <v>477</v>
      </c>
      <c r="F1120" s="119" t="s">
        <v>415</v>
      </c>
      <c r="G1120" s="50" t="s">
        <v>24</v>
      </c>
      <c r="H1120" s="9">
        <f>SUM(I1120:L1120)</f>
        <v>9411.7000000000007</v>
      </c>
      <c r="I1120" s="9">
        <v>0</v>
      </c>
      <c r="J1120" s="9">
        <v>2604</v>
      </c>
      <c r="K1120" s="9">
        <v>3974</v>
      </c>
      <c r="L1120" s="9">
        <v>2833.7</v>
      </c>
      <c r="M1120" s="9">
        <v>9411.7000000000007</v>
      </c>
      <c r="N1120" s="9">
        <v>9411.7000000000007</v>
      </c>
      <c r="O1120" s="136"/>
      <c r="P1120" s="133"/>
    </row>
    <row r="1121" spans="1:16" x14ac:dyDescent="0.35">
      <c r="A1121" s="133"/>
      <c r="B1121" s="49" t="s">
        <v>19</v>
      </c>
      <c r="C1121" s="119"/>
      <c r="D1121" s="50"/>
      <c r="E1121" s="50"/>
      <c r="F1121" s="51"/>
      <c r="G1121" s="50"/>
      <c r="H1121" s="9"/>
      <c r="I1121" s="9"/>
      <c r="J1121" s="9"/>
      <c r="K1121" s="9"/>
      <c r="L1121" s="9"/>
      <c r="M1121" s="9"/>
      <c r="N1121" s="9"/>
      <c r="O1121" s="136"/>
      <c r="P1121" s="133"/>
    </row>
    <row r="1122" spans="1:16" ht="40.5" x14ac:dyDescent="0.35">
      <c r="A1122" s="134"/>
      <c r="B1122" s="49" t="s">
        <v>14</v>
      </c>
      <c r="C1122" s="119"/>
      <c r="D1122" s="50"/>
      <c r="E1122" s="50"/>
      <c r="F1122" s="51"/>
      <c r="G1122" s="50"/>
      <c r="H1122" s="9"/>
      <c r="I1122" s="9"/>
      <c r="J1122" s="9"/>
      <c r="K1122" s="9"/>
      <c r="L1122" s="9"/>
      <c r="M1122" s="9"/>
      <c r="N1122" s="28"/>
      <c r="O1122" s="136"/>
      <c r="P1122" s="134"/>
    </row>
    <row r="1123" spans="1:16" ht="40.5" x14ac:dyDescent="0.35">
      <c r="A1123" s="132" t="s">
        <v>308</v>
      </c>
      <c r="B1123" s="95" t="s">
        <v>47</v>
      </c>
      <c r="C1123" s="119"/>
      <c r="D1123" s="50"/>
      <c r="E1123" s="50"/>
      <c r="F1123" s="51"/>
      <c r="G1123" s="69"/>
      <c r="H1123" s="22" t="s">
        <v>48</v>
      </c>
      <c r="I1123" s="9" t="s">
        <v>48</v>
      </c>
      <c r="J1123" s="9" t="s">
        <v>48</v>
      </c>
      <c r="K1123" s="9" t="s">
        <v>48</v>
      </c>
      <c r="L1123" s="9" t="s">
        <v>48</v>
      </c>
      <c r="M1123" s="22" t="s">
        <v>48</v>
      </c>
      <c r="N1123" s="22" t="s">
        <v>48</v>
      </c>
      <c r="O1123" s="137" t="s">
        <v>41</v>
      </c>
      <c r="P1123" s="132" t="s">
        <v>656</v>
      </c>
    </row>
    <row r="1124" spans="1:16" ht="40.5" x14ac:dyDescent="0.35">
      <c r="A1124" s="133"/>
      <c r="B1124" s="49" t="s">
        <v>35</v>
      </c>
      <c r="C1124" s="119"/>
      <c r="D1124" s="50"/>
      <c r="E1124" s="50"/>
      <c r="F1124" s="51"/>
      <c r="G1124" s="69"/>
      <c r="H1124" s="22"/>
      <c r="I1124" s="9" t="s">
        <v>27</v>
      </c>
      <c r="J1124" s="9" t="s">
        <v>27</v>
      </c>
      <c r="K1124" s="9" t="s">
        <v>27</v>
      </c>
      <c r="L1124" s="9" t="s">
        <v>27</v>
      </c>
      <c r="M1124" s="22"/>
      <c r="N1124" s="22"/>
      <c r="O1124" s="138"/>
      <c r="P1124" s="133"/>
    </row>
    <row r="1125" spans="1:16" ht="40.5" x14ac:dyDescent="0.35">
      <c r="A1125" s="133"/>
      <c r="B1125" s="49" t="s">
        <v>10</v>
      </c>
      <c r="C1125" s="119"/>
      <c r="D1125" s="50"/>
      <c r="E1125" s="50"/>
      <c r="F1125" s="51"/>
      <c r="G1125" s="69"/>
      <c r="H1125" s="22">
        <f>H1127</f>
        <v>617156.9</v>
      </c>
      <c r="I1125" s="22">
        <f>I1127</f>
        <v>11500</v>
      </c>
      <c r="J1125" s="22">
        <f t="shared" ref="J1125:L1125" si="260">J1127</f>
        <v>349830</v>
      </c>
      <c r="K1125" s="22">
        <f t="shared" si="260"/>
        <v>232452.9</v>
      </c>
      <c r="L1125" s="22">
        <f t="shared" si="260"/>
        <v>23374</v>
      </c>
      <c r="M1125" s="22">
        <v>0</v>
      </c>
      <c r="N1125" s="22">
        <v>0</v>
      </c>
      <c r="O1125" s="138"/>
      <c r="P1125" s="133"/>
    </row>
    <row r="1126" spans="1:16" x14ac:dyDescent="0.35">
      <c r="A1126" s="133"/>
      <c r="B1126" s="49" t="s">
        <v>32</v>
      </c>
      <c r="C1126" s="119"/>
      <c r="D1126" s="50"/>
      <c r="E1126" s="50"/>
      <c r="F1126" s="50"/>
      <c r="G1126" s="69"/>
      <c r="H1126" s="22"/>
      <c r="I1126" s="22"/>
      <c r="J1126" s="22"/>
      <c r="K1126" s="22"/>
      <c r="L1126" s="22"/>
      <c r="M1126" s="22"/>
      <c r="N1126" s="22"/>
      <c r="O1126" s="138"/>
      <c r="P1126" s="133"/>
    </row>
    <row r="1127" spans="1:16" ht="40.5" x14ac:dyDescent="0.35">
      <c r="A1127" s="133"/>
      <c r="B1127" s="66" t="s">
        <v>243</v>
      </c>
      <c r="C1127" s="69">
        <v>126</v>
      </c>
      <c r="D1127" s="83" t="s">
        <v>479</v>
      </c>
      <c r="E1127" s="83" t="s">
        <v>480</v>
      </c>
      <c r="F1127" s="119" t="s">
        <v>378</v>
      </c>
      <c r="G1127" s="69">
        <v>300</v>
      </c>
      <c r="H1127" s="22">
        <f>SUM(I1127:L1127)</f>
        <v>617156.9</v>
      </c>
      <c r="I1127" s="22">
        <v>11500</v>
      </c>
      <c r="J1127" s="22">
        <v>349830</v>
      </c>
      <c r="K1127" s="22">
        <v>232452.9</v>
      </c>
      <c r="L1127" s="22">
        <v>23374</v>
      </c>
      <c r="M1127" s="22">
        <v>0</v>
      </c>
      <c r="N1127" s="22">
        <v>0</v>
      </c>
      <c r="O1127" s="138"/>
      <c r="P1127" s="133"/>
    </row>
    <row r="1128" spans="1:16" ht="40.5" x14ac:dyDescent="0.35">
      <c r="A1128" s="133"/>
      <c r="B1128" s="49" t="s">
        <v>18</v>
      </c>
      <c r="C1128" s="69"/>
      <c r="D1128" s="83"/>
      <c r="E1128" s="83"/>
      <c r="F1128" s="97"/>
      <c r="G1128" s="69"/>
      <c r="H1128" s="22"/>
      <c r="I1128" s="22"/>
      <c r="J1128" s="22"/>
      <c r="K1128" s="22"/>
      <c r="L1128" s="22"/>
      <c r="M1128" s="22"/>
      <c r="N1128" s="22"/>
      <c r="O1128" s="138"/>
      <c r="P1128" s="133"/>
    </row>
    <row r="1129" spans="1:16" x14ac:dyDescent="0.35">
      <c r="A1129" s="133"/>
      <c r="B1129" s="49" t="s">
        <v>19</v>
      </c>
      <c r="C1129" s="69"/>
      <c r="D1129" s="83"/>
      <c r="E1129" s="83"/>
      <c r="F1129" s="86"/>
      <c r="G1129" s="69"/>
      <c r="H1129" s="22"/>
      <c r="I1129" s="22"/>
      <c r="J1129" s="22"/>
      <c r="K1129" s="22"/>
      <c r="L1129" s="22"/>
      <c r="M1129" s="22"/>
      <c r="N1129" s="22"/>
      <c r="O1129" s="138"/>
      <c r="P1129" s="133"/>
    </row>
    <row r="1130" spans="1:16" ht="40.5" x14ac:dyDescent="0.35">
      <c r="A1130" s="134"/>
      <c r="B1130" s="49" t="s">
        <v>20</v>
      </c>
      <c r="C1130" s="69"/>
      <c r="D1130" s="83"/>
      <c r="E1130" s="83"/>
      <c r="F1130" s="86"/>
      <c r="G1130" s="69"/>
      <c r="H1130" s="22"/>
      <c r="I1130" s="22"/>
      <c r="J1130" s="22"/>
      <c r="K1130" s="22"/>
      <c r="L1130" s="22"/>
      <c r="M1130" s="22"/>
      <c r="N1130" s="22"/>
      <c r="O1130" s="139"/>
      <c r="P1130" s="134"/>
    </row>
    <row r="1131" spans="1:16" x14ac:dyDescent="0.35">
      <c r="A1131" s="132" t="s">
        <v>185</v>
      </c>
      <c r="B1131" s="49" t="s">
        <v>8</v>
      </c>
      <c r="C1131" s="124"/>
      <c r="D1131" s="66"/>
      <c r="E1131" s="66"/>
      <c r="F1131" s="127"/>
      <c r="G1131" s="124"/>
      <c r="H1131" s="9" t="s">
        <v>48</v>
      </c>
      <c r="I1131" s="9" t="s">
        <v>48</v>
      </c>
      <c r="J1131" s="9" t="s">
        <v>48</v>
      </c>
      <c r="K1131" s="9" t="s">
        <v>48</v>
      </c>
      <c r="L1131" s="9" t="s">
        <v>48</v>
      </c>
      <c r="M1131" s="9" t="s">
        <v>48</v>
      </c>
      <c r="N1131" s="9" t="s">
        <v>48</v>
      </c>
      <c r="O1131" s="136" t="s">
        <v>41</v>
      </c>
      <c r="P1131" s="132" t="s">
        <v>231</v>
      </c>
    </row>
    <row r="1132" spans="1:16" ht="40.5" x14ac:dyDescent="0.35">
      <c r="A1132" s="133"/>
      <c r="B1132" s="49" t="s">
        <v>35</v>
      </c>
      <c r="C1132" s="124"/>
      <c r="D1132" s="66"/>
      <c r="E1132" s="66"/>
      <c r="F1132" s="127"/>
      <c r="G1132" s="124"/>
      <c r="H1132" s="9"/>
      <c r="I1132" s="9" t="s">
        <v>27</v>
      </c>
      <c r="J1132" s="9" t="s">
        <v>27</v>
      </c>
      <c r="K1132" s="9" t="s">
        <v>27</v>
      </c>
      <c r="L1132" s="9" t="s">
        <v>27</v>
      </c>
      <c r="M1132" s="9"/>
      <c r="N1132" s="9"/>
      <c r="O1132" s="136"/>
      <c r="P1132" s="133"/>
    </row>
    <row r="1133" spans="1:16" ht="40.5" x14ac:dyDescent="0.35">
      <c r="A1133" s="133"/>
      <c r="B1133" s="49" t="s">
        <v>10</v>
      </c>
      <c r="C1133" s="124"/>
      <c r="D1133" s="66"/>
      <c r="E1133" s="66"/>
      <c r="F1133" s="127"/>
      <c r="G1133" s="124"/>
      <c r="H1133" s="9">
        <v>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0</v>
      </c>
      <c r="O1133" s="136"/>
      <c r="P1133" s="133"/>
    </row>
    <row r="1134" spans="1:16" x14ac:dyDescent="0.35">
      <c r="A1134" s="133"/>
      <c r="B1134" s="49" t="s">
        <v>32</v>
      </c>
      <c r="C1134" s="119">
        <v>126</v>
      </c>
      <c r="D1134" s="50"/>
      <c r="E1134" s="50"/>
      <c r="F1134" s="119"/>
      <c r="G1134" s="119"/>
      <c r="H1134" s="9">
        <v>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0</v>
      </c>
      <c r="O1134" s="136"/>
      <c r="P1134" s="133"/>
    </row>
    <row r="1135" spans="1:16" ht="40.5" x14ac:dyDescent="0.35">
      <c r="A1135" s="133"/>
      <c r="B1135" s="49" t="s">
        <v>18</v>
      </c>
      <c r="C1135" s="69"/>
      <c r="D1135" s="83"/>
      <c r="E1135" s="83"/>
      <c r="F1135" s="86"/>
      <c r="G1135" s="69"/>
      <c r="H1135" s="22"/>
      <c r="I1135" s="22"/>
      <c r="J1135" s="22"/>
      <c r="K1135" s="22"/>
      <c r="L1135" s="22"/>
      <c r="M1135" s="9"/>
      <c r="N1135" s="9"/>
      <c r="O1135" s="136"/>
      <c r="P1135" s="133"/>
    </row>
    <row r="1136" spans="1:16" x14ac:dyDescent="0.35">
      <c r="A1136" s="133"/>
      <c r="B1136" s="49" t="s">
        <v>19</v>
      </c>
      <c r="C1136" s="69"/>
      <c r="D1136" s="83"/>
      <c r="E1136" s="83"/>
      <c r="F1136" s="86"/>
      <c r="G1136" s="69"/>
      <c r="H1136" s="22"/>
      <c r="I1136" s="22"/>
      <c r="J1136" s="22"/>
      <c r="K1136" s="22"/>
      <c r="L1136" s="22"/>
      <c r="M1136" s="9"/>
      <c r="N1136" s="9"/>
      <c r="O1136" s="136"/>
      <c r="P1136" s="133"/>
    </row>
    <row r="1137" spans="1:16" ht="40.5" x14ac:dyDescent="0.35">
      <c r="A1137" s="134"/>
      <c r="B1137" s="49" t="s">
        <v>20</v>
      </c>
      <c r="C1137" s="69"/>
      <c r="D1137" s="83"/>
      <c r="E1137" s="83"/>
      <c r="F1137" s="86"/>
      <c r="G1137" s="69"/>
      <c r="H1137" s="22"/>
      <c r="I1137" s="22"/>
      <c r="J1137" s="22"/>
      <c r="K1137" s="22"/>
      <c r="L1137" s="22"/>
      <c r="M1137" s="9"/>
      <c r="N1137" s="9"/>
      <c r="O1137" s="136"/>
      <c r="P1137" s="134"/>
    </row>
    <row r="1138" spans="1:16" x14ac:dyDescent="0.35">
      <c r="A1138" s="132" t="s">
        <v>536</v>
      </c>
      <c r="B1138" s="95" t="s">
        <v>134</v>
      </c>
      <c r="C1138" s="124"/>
      <c r="D1138" s="66"/>
      <c r="E1138" s="66"/>
      <c r="F1138" s="127"/>
      <c r="G1138" s="124"/>
      <c r="H1138" s="9" t="s">
        <v>48</v>
      </c>
      <c r="I1138" s="9" t="s">
        <v>48</v>
      </c>
      <c r="J1138" s="9" t="s">
        <v>48</v>
      </c>
      <c r="K1138" s="9" t="s">
        <v>48</v>
      </c>
      <c r="L1138" s="9" t="s">
        <v>48</v>
      </c>
      <c r="M1138" s="9" t="s">
        <v>48</v>
      </c>
      <c r="N1138" s="9" t="s">
        <v>48</v>
      </c>
      <c r="O1138" s="136" t="s">
        <v>41</v>
      </c>
      <c r="P1138" s="132" t="s">
        <v>511</v>
      </c>
    </row>
    <row r="1139" spans="1:16" ht="40.5" x14ac:dyDescent="0.35">
      <c r="A1139" s="133"/>
      <c r="B1139" s="49" t="s">
        <v>35</v>
      </c>
      <c r="C1139" s="124"/>
      <c r="D1139" s="66"/>
      <c r="E1139" s="66"/>
      <c r="F1139" s="127"/>
      <c r="G1139" s="124"/>
      <c r="H1139" s="9"/>
      <c r="I1139" s="9" t="s">
        <v>27</v>
      </c>
      <c r="J1139" s="9" t="s">
        <v>27</v>
      </c>
      <c r="K1139" s="9" t="s">
        <v>27</v>
      </c>
      <c r="L1139" s="9" t="s">
        <v>27</v>
      </c>
      <c r="M1139" s="9"/>
      <c r="N1139" s="9"/>
      <c r="O1139" s="136"/>
      <c r="P1139" s="133"/>
    </row>
    <row r="1140" spans="1:16" ht="40.5" x14ac:dyDescent="0.35">
      <c r="A1140" s="133"/>
      <c r="B1140" s="49" t="s">
        <v>10</v>
      </c>
      <c r="C1140" s="124"/>
      <c r="D1140" s="66"/>
      <c r="E1140" s="66"/>
      <c r="F1140" s="119"/>
      <c r="G1140" s="69"/>
      <c r="H1140" s="9">
        <f>H1141</f>
        <v>117754.49999999999</v>
      </c>
      <c r="I1140" s="9">
        <f>I1141</f>
        <v>31007.3</v>
      </c>
      <c r="J1140" s="9">
        <f t="shared" ref="J1140:L1140" si="261">J1141</f>
        <v>25983.1</v>
      </c>
      <c r="K1140" s="9">
        <f t="shared" si="261"/>
        <v>24055.9</v>
      </c>
      <c r="L1140" s="9">
        <f t="shared" si="261"/>
        <v>36708.199999999997</v>
      </c>
      <c r="M1140" s="9">
        <f>M1141</f>
        <v>119243.3</v>
      </c>
      <c r="N1140" s="9">
        <f>N1141</f>
        <v>120772.9</v>
      </c>
      <c r="O1140" s="136"/>
      <c r="P1140" s="133"/>
    </row>
    <row r="1141" spans="1:16" x14ac:dyDescent="0.35">
      <c r="A1141" s="133"/>
      <c r="B1141" s="49" t="s">
        <v>11</v>
      </c>
      <c r="C1141" s="124"/>
      <c r="D1141" s="66"/>
      <c r="E1141" s="66"/>
      <c r="F1141" s="119"/>
      <c r="G1141" s="69"/>
      <c r="H1141" s="14">
        <f>H1148</f>
        <v>117754.49999999999</v>
      </c>
      <c r="I1141" s="14">
        <f>I1148</f>
        <v>31007.3</v>
      </c>
      <c r="J1141" s="14">
        <f>J1148</f>
        <v>25983.1</v>
      </c>
      <c r="K1141" s="14">
        <f t="shared" ref="K1141:L1141" si="262">K1148</f>
        <v>24055.9</v>
      </c>
      <c r="L1141" s="14">
        <f t="shared" si="262"/>
        <v>36708.199999999997</v>
      </c>
      <c r="M1141" s="14">
        <f>M1148</f>
        <v>119243.3</v>
      </c>
      <c r="N1141" s="14">
        <f>N1148</f>
        <v>120772.9</v>
      </c>
      <c r="O1141" s="136"/>
      <c r="P1141" s="133"/>
    </row>
    <row r="1142" spans="1:16" ht="40.5" x14ac:dyDescent="0.35">
      <c r="A1142" s="133"/>
      <c r="B1142" s="49" t="s">
        <v>18</v>
      </c>
      <c r="C1142" s="124"/>
      <c r="D1142" s="66"/>
      <c r="E1142" s="66"/>
      <c r="F1142" s="65"/>
      <c r="G1142" s="124"/>
      <c r="H1142" s="15"/>
      <c r="I1142" s="15"/>
      <c r="J1142" s="15"/>
      <c r="K1142" s="15"/>
      <c r="L1142" s="15"/>
      <c r="M1142" s="15"/>
      <c r="N1142" s="15"/>
      <c r="O1142" s="136"/>
      <c r="P1142" s="133"/>
    </row>
    <row r="1143" spans="1:16" x14ac:dyDescent="0.35">
      <c r="A1143" s="133"/>
      <c r="B1143" s="49" t="s">
        <v>19</v>
      </c>
      <c r="C1143" s="124"/>
      <c r="D1143" s="66"/>
      <c r="E1143" s="66"/>
      <c r="F1143" s="65"/>
      <c r="G1143" s="124"/>
      <c r="H1143" s="9"/>
      <c r="I1143" s="9"/>
      <c r="J1143" s="9"/>
      <c r="K1143" s="9"/>
      <c r="L1143" s="9"/>
      <c r="M1143" s="9"/>
      <c r="N1143" s="9"/>
      <c r="O1143" s="136"/>
      <c r="P1143" s="133"/>
    </row>
    <row r="1144" spans="1:16" ht="40.5" x14ac:dyDescent="0.35">
      <c r="A1144" s="134"/>
      <c r="B1144" s="49" t="s">
        <v>14</v>
      </c>
      <c r="C1144" s="124"/>
      <c r="D1144" s="66"/>
      <c r="E1144" s="66"/>
      <c r="F1144" s="65"/>
      <c r="G1144" s="124"/>
      <c r="H1144" s="9"/>
      <c r="I1144" s="9"/>
      <c r="J1144" s="9"/>
      <c r="K1144" s="9"/>
      <c r="L1144" s="9"/>
      <c r="M1144" s="9"/>
      <c r="N1144" s="9"/>
      <c r="O1144" s="136"/>
      <c r="P1144" s="133"/>
    </row>
    <row r="1145" spans="1:16" x14ac:dyDescent="0.35">
      <c r="A1145" s="132" t="s">
        <v>391</v>
      </c>
      <c r="B1145" s="95" t="s">
        <v>134</v>
      </c>
      <c r="C1145" s="124"/>
      <c r="D1145" s="66"/>
      <c r="E1145" s="66"/>
      <c r="F1145" s="127"/>
      <c r="G1145" s="124"/>
      <c r="H1145" s="9" t="s">
        <v>48</v>
      </c>
      <c r="I1145" s="9" t="s">
        <v>48</v>
      </c>
      <c r="J1145" s="9" t="s">
        <v>48</v>
      </c>
      <c r="K1145" s="9" t="s">
        <v>48</v>
      </c>
      <c r="L1145" s="9" t="s">
        <v>48</v>
      </c>
      <c r="M1145" s="9" t="s">
        <v>48</v>
      </c>
      <c r="N1145" s="9" t="s">
        <v>48</v>
      </c>
      <c r="O1145" s="136" t="s">
        <v>41</v>
      </c>
      <c r="P1145" s="133"/>
    </row>
    <row r="1146" spans="1:16" ht="40.5" x14ac:dyDescent="0.35">
      <c r="A1146" s="133"/>
      <c r="B1146" s="49" t="s">
        <v>35</v>
      </c>
      <c r="C1146" s="124"/>
      <c r="D1146" s="66"/>
      <c r="E1146" s="66"/>
      <c r="F1146" s="127"/>
      <c r="G1146" s="121"/>
      <c r="H1146" s="9"/>
      <c r="I1146" s="9" t="s">
        <v>27</v>
      </c>
      <c r="J1146" s="9" t="s">
        <v>27</v>
      </c>
      <c r="K1146" s="9" t="s">
        <v>27</v>
      </c>
      <c r="L1146" s="9" t="s">
        <v>27</v>
      </c>
      <c r="M1146" s="9"/>
      <c r="N1146" s="9"/>
      <c r="O1146" s="136"/>
      <c r="P1146" s="133"/>
    </row>
    <row r="1147" spans="1:16" ht="40.5" x14ac:dyDescent="0.35">
      <c r="A1147" s="133"/>
      <c r="B1147" s="49" t="s">
        <v>10</v>
      </c>
      <c r="C1147" s="124"/>
      <c r="D1147" s="66"/>
      <c r="E1147" s="66"/>
      <c r="F1147" s="119"/>
      <c r="G1147" s="69"/>
      <c r="H1147" s="9">
        <f>H1148</f>
        <v>117754.49999999999</v>
      </c>
      <c r="I1147" s="9">
        <f>I1148</f>
        <v>31007.3</v>
      </c>
      <c r="J1147" s="9">
        <f t="shared" ref="J1147:L1147" si="263">J1148</f>
        <v>25983.1</v>
      </c>
      <c r="K1147" s="9">
        <f t="shared" si="263"/>
        <v>24055.9</v>
      </c>
      <c r="L1147" s="9">
        <f t="shared" si="263"/>
        <v>36708.199999999997</v>
      </c>
      <c r="M1147" s="9">
        <f>M1148</f>
        <v>119243.3</v>
      </c>
      <c r="N1147" s="9">
        <f>N1148</f>
        <v>120772.9</v>
      </c>
      <c r="O1147" s="136"/>
      <c r="P1147" s="133"/>
    </row>
    <row r="1148" spans="1:16" ht="60.75" x14ac:dyDescent="0.35">
      <c r="A1148" s="133"/>
      <c r="B1148" s="49" t="s">
        <v>11</v>
      </c>
      <c r="C1148" s="124">
        <v>126</v>
      </c>
      <c r="D1148" s="83" t="s">
        <v>477</v>
      </c>
      <c r="E1148" s="83" t="s">
        <v>477</v>
      </c>
      <c r="F1148" s="119" t="s">
        <v>390</v>
      </c>
      <c r="G1148" s="69" t="s">
        <v>24</v>
      </c>
      <c r="H1148" s="14">
        <f>SUM(I1148:L1148)</f>
        <v>117754.49999999999</v>
      </c>
      <c r="I1148" s="14">
        <v>31007.3</v>
      </c>
      <c r="J1148" s="14">
        <v>25983.1</v>
      </c>
      <c r="K1148" s="14">
        <v>24055.9</v>
      </c>
      <c r="L1148" s="14">
        <v>36708.199999999997</v>
      </c>
      <c r="M1148" s="14">
        <v>119243.3</v>
      </c>
      <c r="N1148" s="14">
        <v>120772.9</v>
      </c>
      <c r="O1148" s="136"/>
      <c r="P1148" s="133"/>
    </row>
    <row r="1149" spans="1:16" ht="40.5" x14ac:dyDescent="0.35">
      <c r="A1149" s="133"/>
      <c r="B1149" s="49" t="s">
        <v>18</v>
      </c>
      <c r="C1149" s="124"/>
      <c r="D1149" s="66"/>
      <c r="E1149" s="66"/>
      <c r="F1149" s="65"/>
      <c r="G1149" s="124"/>
      <c r="H1149" s="15"/>
      <c r="I1149" s="15"/>
      <c r="J1149" s="15"/>
      <c r="K1149" s="15"/>
      <c r="L1149" s="15"/>
      <c r="M1149" s="15"/>
      <c r="N1149" s="15"/>
      <c r="O1149" s="136"/>
      <c r="P1149" s="133"/>
    </row>
    <row r="1150" spans="1:16" x14ac:dyDescent="0.35">
      <c r="A1150" s="133"/>
      <c r="B1150" s="49" t="s">
        <v>19</v>
      </c>
      <c r="C1150" s="124"/>
      <c r="D1150" s="66"/>
      <c r="E1150" s="66"/>
      <c r="F1150" s="65"/>
      <c r="G1150" s="124"/>
      <c r="H1150" s="9"/>
      <c r="I1150" s="9"/>
      <c r="J1150" s="9"/>
      <c r="K1150" s="9"/>
      <c r="L1150" s="9"/>
      <c r="M1150" s="9"/>
      <c r="N1150" s="9"/>
      <c r="O1150" s="136"/>
      <c r="P1150" s="133"/>
    </row>
    <row r="1151" spans="1:16" ht="40.5" x14ac:dyDescent="0.35">
      <c r="A1151" s="134"/>
      <c r="B1151" s="49" t="s">
        <v>14</v>
      </c>
      <c r="C1151" s="124"/>
      <c r="D1151" s="66"/>
      <c r="E1151" s="66"/>
      <c r="F1151" s="65"/>
      <c r="G1151" s="124"/>
      <c r="H1151" s="9"/>
      <c r="I1151" s="9"/>
      <c r="J1151" s="9"/>
      <c r="K1151" s="9"/>
      <c r="L1151" s="9"/>
      <c r="M1151" s="9"/>
      <c r="N1151" s="9"/>
      <c r="O1151" s="136"/>
      <c r="P1151" s="134"/>
    </row>
    <row r="1152" spans="1:16" x14ac:dyDescent="0.35">
      <c r="A1152" s="132" t="s">
        <v>535</v>
      </c>
      <c r="B1152" s="49" t="s">
        <v>8</v>
      </c>
      <c r="C1152" s="124"/>
      <c r="D1152" s="66"/>
      <c r="E1152" s="66"/>
      <c r="F1152" s="127"/>
      <c r="G1152" s="124"/>
      <c r="H1152" s="9" t="s">
        <v>48</v>
      </c>
      <c r="I1152" s="9" t="s">
        <v>48</v>
      </c>
      <c r="J1152" s="9" t="s">
        <v>48</v>
      </c>
      <c r="K1152" s="9" t="s">
        <v>48</v>
      </c>
      <c r="L1152" s="9" t="s">
        <v>48</v>
      </c>
      <c r="M1152" s="9" t="s">
        <v>48</v>
      </c>
      <c r="N1152" s="9" t="s">
        <v>48</v>
      </c>
      <c r="O1152" s="191" t="s">
        <v>41</v>
      </c>
      <c r="P1152" s="132" t="s">
        <v>700</v>
      </c>
    </row>
    <row r="1153" spans="1:16" ht="40.5" x14ac:dyDescent="0.35">
      <c r="A1153" s="133"/>
      <c r="B1153" s="49" t="s">
        <v>36</v>
      </c>
      <c r="C1153" s="124"/>
      <c r="D1153" s="66"/>
      <c r="E1153" s="66"/>
      <c r="F1153" s="127"/>
      <c r="G1153" s="124"/>
      <c r="H1153" s="9"/>
      <c r="I1153" s="9" t="s">
        <v>27</v>
      </c>
      <c r="J1153" s="9" t="s">
        <v>27</v>
      </c>
      <c r="K1153" s="9" t="s">
        <v>27</v>
      </c>
      <c r="L1153" s="9" t="s">
        <v>27</v>
      </c>
      <c r="M1153" s="9"/>
      <c r="N1153" s="9"/>
      <c r="O1153" s="192"/>
      <c r="P1153" s="133"/>
    </row>
    <row r="1154" spans="1:16" ht="40.5" x14ac:dyDescent="0.35">
      <c r="A1154" s="133"/>
      <c r="B1154" s="49" t="s">
        <v>10</v>
      </c>
      <c r="C1154" s="124"/>
      <c r="D1154" s="66"/>
      <c r="E1154" s="66"/>
      <c r="F1154" s="127"/>
      <c r="G1154" s="124"/>
      <c r="H1154" s="9">
        <f>H1156+H1157</f>
        <v>225036.19</v>
      </c>
      <c r="I1154" s="9">
        <f>I1156+I1157</f>
        <v>118485.08799999999</v>
      </c>
      <c r="J1154" s="9">
        <f t="shared" ref="J1154:L1154" si="264">J1156+J1157</f>
        <v>33652.885000000002</v>
      </c>
      <c r="K1154" s="9">
        <f t="shared" si="264"/>
        <v>45393.18</v>
      </c>
      <c r="L1154" s="9">
        <f t="shared" si="264"/>
        <v>27505.037</v>
      </c>
      <c r="M1154" s="9">
        <f>M1156+M1157</f>
        <v>228205.90000000002</v>
      </c>
      <c r="N1154" s="9">
        <f>N1156+N1157</f>
        <v>228205.90000000002</v>
      </c>
      <c r="O1154" s="192"/>
      <c r="P1154" s="133"/>
    </row>
    <row r="1155" spans="1:16" x14ac:dyDescent="0.35">
      <c r="A1155" s="133"/>
      <c r="B1155" s="49" t="s">
        <v>11</v>
      </c>
      <c r="C1155" s="124"/>
      <c r="D1155" s="66"/>
      <c r="E1155" s="66"/>
      <c r="F1155" s="65"/>
      <c r="G1155" s="124"/>
      <c r="H1155" s="9"/>
      <c r="I1155" s="9"/>
      <c r="J1155" s="9"/>
      <c r="K1155" s="9"/>
      <c r="L1155" s="9"/>
      <c r="M1155" s="9"/>
      <c r="N1155" s="9"/>
      <c r="O1155" s="192"/>
      <c r="P1155" s="133"/>
    </row>
    <row r="1156" spans="1:16" ht="40.5" x14ac:dyDescent="0.35">
      <c r="A1156" s="133"/>
      <c r="B1156" s="49" t="s">
        <v>18</v>
      </c>
      <c r="C1156" s="119">
        <v>126</v>
      </c>
      <c r="D1156" s="50" t="s">
        <v>479</v>
      </c>
      <c r="E1156" s="50" t="s">
        <v>480</v>
      </c>
      <c r="F1156" s="119" t="s">
        <v>414</v>
      </c>
      <c r="G1156" s="119">
        <v>300</v>
      </c>
      <c r="H1156" s="9">
        <f>SUM(I1156:L1156)</f>
        <v>105172.79</v>
      </c>
      <c r="I1156" s="9">
        <v>98694.04</v>
      </c>
      <c r="J1156" s="9">
        <v>917.8</v>
      </c>
      <c r="K1156" s="9">
        <v>5560.95</v>
      </c>
      <c r="L1156" s="9">
        <v>0</v>
      </c>
      <c r="M1156" s="9">
        <v>107612.6</v>
      </c>
      <c r="N1156" s="9">
        <v>107612.6</v>
      </c>
      <c r="O1156" s="192"/>
      <c r="P1156" s="133"/>
    </row>
    <row r="1157" spans="1:16" ht="60.75" x14ac:dyDescent="0.35">
      <c r="A1157" s="133"/>
      <c r="B1157" s="49" t="s">
        <v>18</v>
      </c>
      <c r="C1157" s="69">
        <v>126</v>
      </c>
      <c r="D1157" s="83" t="s">
        <v>477</v>
      </c>
      <c r="E1157" s="83" t="s">
        <v>477</v>
      </c>
      <c r="F1157" s="69" t="s">
        <v>414</v>
      </c>
      <c r="G1157" s="69" t="s">
        <v>24</v>
      </c>
      <c r="H1157" s="9">
        <f>SUM(I1157:L1157)</f>
        <v>119863.40000000001</v>
      </c>
      <c r="I1157" s="9">
        <v>19791.047999999999</v>
      </c>
      <c r="J1157" s="9">
        <v>32735.084999999999</v>
      </c>
      <c r="K1157" s="9">
        <v>39832.230000000003</v>
      </c>
      <c r="L1157" s="9">
        <v>27505.037</v>
      </c>
      <c r="M1157" s="9">
        <v>120593.3</v>
      </c>
      <c r="N1157" s="9">
        <v>120593.3</v>
      </c>
      <c r="O1157" s="192"/>
      <c r="P1157" s="133"/>
    </row>
    <row r="1158" spans="1:16" x14ac:dyDescent="0.35">
      <c r="A1158" s="133"/>
      <c r="B1158" s="49" t="s">
        <v>19</v>
      </c>
      <c r="C1158" s="124"/>
      <c r="D1158" s="66"/>
      <c r="E1158" s="66"/>
      <c r="F1158" s="127"/>
      <c r="G1158" s="124"/>
      <c r="H1158" s="9"/>
      <c r="I1158" s="9"/>
      <c r="J1158" s="9"/>
      <c r="K1158" s="9"/>
      <c r="L1158" s="9"/>
      <c r="M1158" s="9"/>
      <c r="N1158" s="9"/>
      <c r="O1158" s="192"/>
      <c r="P1158" s="133"/>
    </row>
    <row r="1159" spans="1:16" ht="40.5" x14ac:dyDescent="0.35">
      <c r="A1159" s="134"/>
      <c r="B1159" s="49" t="s">
        <v>14</v>
      </c>
      <c r="C1159" s="124"/>
      <c r="D1159" s="66"/>
      <c r="E1159" s="66"/>
      <c r="F1159" s="127"/>
      <c r="G1159" s="124"/>
      <c r="H1159" s="9"/>
      <c r="I1159" s="9"/>
      <c r="J1159" s="9"/>
      <c r="K1159" s="9"/>
      <c r="L1159" s="9"/>
      <c r="M1159" s="9"/>
      <c r="N1159" s="9"/>
      <c r="O1159" s="193"/>
      <c r="P1159" s="134"/>
    </row>
    <row r="1160" spans="1:16" x14ac:dyDescent="0.35">
      <c r="A1160" s="132" t="s">
        <v>329</v>
      </c>
      <c r="B1160" s="49" t="s">
        <v>309</v>
      </c>
      <c r="C1160" s="124"/>
      <c r="D1160" s="66"/>
      <c r="E1160" s="66"/>
      <c r="F1160" s="127"/>
      <c r="G1160" s="124"/>
      <c r="H1160" s="9">
        <f>H1161+H1163</f>
        <v>2261244.59</v>
      </c>
      <c r="I1160" s="9">
        <f t="shared" ref="I1160:L1160" si="265">I1161+I1163</f>
        <v>484992.38799999998</v>
      </c>
      <c r="J1160" s="9">
        <f t="shared" si="265"/>
        <v>773308.245</v>
      </c>
      <c r="K1160" s="9">
        <f t="shared" si="265"/>
        <v>574772.87000000011</v>
      </c>
      <c r="L1160" s="9">
        <f t="shared" si="265"/>
        <v>428171.08700000006</v>
      </c>
      <c r="M1160" s="9">
        <f>M1161+M1163</f>
        <v>1608092.19</v>
      </c>
      <c r="N1160" s="9">
        <f>N1161+N1163</f>
        <v>1609621.79</v>
      </c>
      <c r="O1160" s="137"/>
      <c r="P1160" s="137" t="s">
        <v>27</v>
      </c>
    </row>
    <row r="1161" spans="1:16" ht="40.5" x14ac:dyDescent="0.35">
      <c r="A1161" s="133"/>
      <c r="B1161" s="49" t="s">
        <v>28</v>
      </c>
      <c r="C1161" s="124"/>
      <c r="D1161" s="66"/>
      <c r="E1161" s="66"/>
      <c r="F1161" s="127"/>
      <c r="G1161" s="124"/>
      <c r="H1161" s="9">
        <f>H1162</f>
        <v>1409639.7999999998</v>
      </c>
      <c r="I1161" s="9">
        <f t="shared" ref="I1161:L1161" si="266">I1162</f>
        <v>355007.3</v>
      </c>
      <c r="J1161" s="9">
        <f t="shared" si="266"/>
        <v>387221.36</v>
      </c>
      <c r="K1161" s="9">
        <f t="shared" si="266"/>
        <v>292952.79000000004</v>
      </c>
      <c r="L1161" s="9">
        <f t="shared" si="266"/>
        <v>374458.35000000003</v>
      </c>
      <c r="M1161" s="9">
        <f>M1162</f>
        <v>1370474.5899999999</v>
      </c>
      <c r="N1161" s="9">
        <f>N1162</f>
        <v>1372004.19</v>
      </c>
      <c r="O1161" s="138"/>
      <c r="P1161" s="138"/>
    </row>
    <row r="1162" spans="1:16" x14ac:dyDescent="0.35">
      <c r="A1162" s="133"/>
      <c r="B1162" s="49" t="s">
        <v>29</v>
      </c>
      <c r="C1162" s="119">
        <v>126</v>
      </c>
      <c r="D1162" s="50"/>
      <c r="E1162" s="50"/>
      <c r="F1162" s="65"/>
      <c r="G1162" s="119"/>
      <c r="H1162" s="9">
        <f>H1155+H1141+H1134+H1098+H1077</f>
        <v>1409639.7999999998</v>
      </c>
      <c r="I1162" s="9">
        <f t="shared" ref="I1162:L1162" si="267">I1155+I1141+I1134+I1098+I1077</f>
        <v>355007.3</v>
      </c>
      <c r="J1162" s="9">
        <f t="shared" si="267"/>
        <v>387221.36</v>
      </c>
      <c r="K1162" s="9">
        <f t="shared" si="267"/>
        <v>292952.79000000004</v>
      </c>
      <c r="L1162" s="9">
        <f t="shared" si="267"/>
        <v>374458.35000000003</v>
      </c>
      <c r="M1162" s="9">
        <f>M1155+M1141+M1134+M1098+M1077</f>
        <v>1370474.5899999999</v>
      </c>
      <c r="N1162" s="9">
        <f>N1155+N1141+N1134+N1098+N1077</f>
        <v>1372004.19</v>
      </c>
      <c r="O1162" s="138"/>
      <c r="P1162" s="138"/>
    </row>
    <row r="1163" spans="1:16" ht="60.75" x14ac:dyDescent="0.35">
      <c r="A1163" s="133"/>
      <c r="B1163" s="49" t="s">
        <v>304</v>
      </c>
      <c r="C1163" s="124"/>
      <c r="D1163" s="66"/>
      <c r="E1163" s="66"/>
      <c r="F1163" s="127"/>
      <c r="G1163" s="124"/>
      <c r="H1163" s="9">
        <f>H1164</f>
        <v>851604.79</v>
      </c>
      <c r="I1163" s="9">
        <f t="shared" ref="I1163:L1163" si="268">I1164</f>
        <v>129985.08799999999</v>
      </c>
      <c r="J1163" s="9">
        <f t="shared" si="268"/>
        <v>386086.88500000001</v>
      </c>
      <c r="K1163" s="9">
        <f t="shared" si="268"/>
        <v>281820.08</v>
      </c>
      <c r="L1163" s="9">
        <f t="shared" si="268"/>
        <v>53712.737000000001</v>
      </c>
      <c r="M1163" s="9">
        <f>M1164</f>
        <v>237617.60000000003</v>
      </c>
      <c r="N1163" s="9">
        <f>N1164</f>
        <v>237617.60000000003</v>
      </c>
      <c r="O1163" s="138"/>
      <c r="P1163" s="138"/>
    </row>
    <row r="1164" spans="1:16" x14ac:dyDescent="0.35">
      <c r="A1164" s="133"/>
      <c r="B1164" s="49" t="s">
        <v>29</v>
      </c>
      <c r="C1164" s="119">
        <v>126</v>
      </c>
      <c r="D1164" s="66"/>
      <c r="E1164" s="66"/>
      <c r="F1164" s="127"/>
      <c r="G1164" s="124"/>
      <c r="H1164" s="9">
        <f>H1156+H1157+H1099</f>
        <v>851604.79</v>
      </c>
      <c r="I1164" s="9">
        <f t="shared" ref="I1164:L1164" si="269">I1156+I1157+I1099</f>
        <v>129985.08799999999</v>
      </c>
      <c r="J1164" s="9">
        <f t="shared" si="269"/>
        <v>386086.88500000001</v>
      </c>
      <c r="K1164" s="9">
        <f t="shared" si="269"/>
        <v>281820.08</v>
      </c>
      <c r="L1164" s="9">
        <f t="shared" si="269"/>
        <v>53712.737000000001</v>
      </c>
      <c r="M1164" s="9">
        <f>M1156+M1157+M1099</f>
        <v>237617.60000000003</v>
      </c>
      <c r="N1164" s="9">
        <f>N1156+N1157+N1099</f>
        <v>237617.60000000003</v>
      </c>
      <c r="O1164" s="138"/>
      <c r="P1164" s="138"/>
    </row>
    <row r="1165" spans="1:16" x14ac:dyDescent="0.35">
      <c r="A1165" s="133"/>
      <c r="B1165" s="49" t="s">
        <v>19</v>
      </c>
      <c r="C1165" s="124"/>
      <c r="D1165" s="66"/>
      <c r="E1165" s="66"/>
      <c r="F1165" s="127"/>
      <c r="G1165" s="124"/>
      <c r="H1165" s="9"/>
      <c r="I1165" s="9"/>
      <c r="J1165" s="9"/>
      <c r="K1165" s="9"/>
      <c r="L1165" s="9"/>
      <c r="M1165" s="9"/>
      <c r="N1165" s="9"/>
      <c r="O1165" s="138"/>
      <c r="P1165" s="138"/>
    </row>
    <row r="1166" spans="1:16" ht="40.5" x14ac:dyDescent="0.35">
      <c r="A1166" s="134"/>
      <c r="B1166" s="49" t="s">
        <v>14</v>
      </c>
      <c r="C1166" s="124"/>
      <c r="D1166" s="66"/>
      <c r="E1166" s="66"/>
      <c r="F1166" s="127"/>
      <c r="G1166" s="124"/>
      <c r="H1166" s="9"/>
      <c r="I1166" s="9"/>
      <c r="J1166" s="9"/>
      <c r="K1166" s="9"/>
      <c r="L1166" s="9"/>
      <c r="M1166" s="9"/>
      <c r="N1166" s="9"/>
      <c r="O1166" s="139"/>
      <c r="P1166" s="139"/>
    </row>
    <row r="1167" spans="1:16" ht="40.5" x14ac:dyDescent="0.35">
      <c r="A1167" s="178" t="s">
        <v>186</v>
      </c>
      <c r="B1167" s="67" t="s">
        <v>309</v>
      </c>
      <c r="C1167" s="92"/>
      <c r="D1167" s="93"/>
      <c r="E1167" s="93"/>
      <c r="F1167" s="94"/>
      <c r="G1167" s="92"/>
      <c r="H1167" s="13">
        <f>SUM(H1168,H1170)</f>
        <v>2261244.59</v>
      </c>
      <c r="I1167" s="13">
        <f t="shared" ref="I1167:L1167" si="270">SUM(I1168,I1170)</f>
        <v>484992.38799999998</v>
      </c>
      <c r="J1167" s="13">
        <f t="shared" si="270"/>
        <v>773308.245</v>
      </c>
      <c r="K1167" s="13">
        <f t="shared" si="270"/>
        <v>574772.87000000011</v>
      </c>
      <c r="L1167" s="13">
        <f t="shared" si="270"/>
        <v>428171.08700000006</v>
      </c>
      <c r="M1167" s="13">
        <f>SUM(M1168,M1170)</f>
        <v>1608092.19</v>
      </c>
      <c r="N1167" s="13">
        <f>SUM(N1168,N1170)</f>
        <v>1609621.79</v>
      </c>
      <c r="O1167" s="188"/>
      <c r="P1167" s="178" t="s">
        <v>27</v>
      </c>
    </row>
    <row r="1168" spans="1:16" ht="60.75" x14ac:dyDescent="0.35">
      <c r="A1168" s="179"/>
      <c r="B1168" s="67" t="s">
        <v>55</v>
      </c>
      <c r="C1168" s="123"/>
      <c r="D1168" s="59"/>
      <c r="E1168" s="59"/>
      <c r="F1168" s="68"/>
      <c r="G1168" s="123"/>
      <c r="H1168" s="13">
        <f>H1169</f>
        <v>1409639.7999999998</v>
      </c>
      <c r="I1168" s="13">
        <f t="shared" ref="I1168:L1168" si="271">I1169</f>
        <v>355007.3</v>
      </c>
      <c r="J1168" s="13">
        <f t="shared" si="271"/>
        <v>387221.36</v>
      </c>
      <c r="K1168" s="13">
        <f t="shared" si="271"/>
        <v>292952.79000000004</v>
      </c>
      <c r="L1168" s="13">
        <f t="shared" si="271"/>
        <v>374458.35000000003</v>
      </c>
      <c r="M1168" s="13">
        <f>M1169</f>
        <v>1370474.5899999999</v>
      </c>
      <c r="N1168" s="13">
        <f>N1169</f>
        <v>1372004.19</v>
      </c>
      <c r="O1168" s="189"/>
      <c r="P1168" s="194"/>
    </row>
    <row r="1169" spans="1:16" x14ac:dyDescent="0.35">
      <c r="A1169" s="179"/>
      <c r="B1169" s="67" t="s">
        <v>29</v>
      </c>
      <c r="C1169" s="123">
        <v>126</v>
      </c>
      <c r="D1169" s="59"/>
      <c r="E1169" s="59"/>
      <c r="F1169" s="59"/>
      <c r="G1169" s="123"/>
      <c r="H1169" s="13">
        <f>H1162</f>
        <v>1409639.7999999998</v>
      </c>
      <c r="I1169" s="13">
        <f t="shared" ref="I1169:L1169" si="272">I1162</f>
        <v>355007.3</v>
      </c>
      <c r="J1169" s="13">
        <f t="shared" si="272"/>
        <v>387221.36</v>
      </c>
      <c r="K1169" s="13">
        <f t="shared" si="272"/>
        <v>292952.79000000004</v>
      </c>
      <c r="L1169" s="13">
        <f t="shared" si="272"/>
        <v>374458.35000000003</v>
      </c>
      <c r="M1169" s="13">
        <f>M1162</f>
        <v>1370474.5899999999</v>
      </c>
      <c r="N1169" s="13">
        <f>N1162</f>
        <v>1372004.19</v>
      </c>
      <c r="O1169" s="189"/>
      <c r="P1169" s="194"/>
    </row>
    <row r="1170" spans="1:16" ht="60.75" x14ac:dyDescent="0.35">
      <c r="A1170" s="179"/>
      <c r="B1170" s="67" t="s">
        <v>304</v>
      </c>
      <c r="C1170" s="123"/>
      <c r="D1170" s="59"/>
      <c r="E1170" s="59"/>
      <c r="F1170" s="68"/>
      <c r="G1170" s="123"/>
      <c r="H1170" s="13">
        <f>H1171</f>
        <v>851604.79</v>
      </c>
      <c r="I1170" s="13">
        <f t="shared" ref="I1170:L1170" si="273">I1171</f>
        <v>129985.08799999999</v>
      </c>
      <c r="J1170" s="13">
        <f t="shared" si="273"/>
        <v>386086.88500000001</v>
      </c>
      <c r="K1170" s="13">
        <f t="shared" si="273"/>
        <v>281820.08</v>
      </c>
      <c r="L1170" s="13">
        <f t="shared" si="273"/>
        <v>53712.737000000001</v>
      </c>
      <c r="M1170" s="13">
        <f>M1171</f>
        <v>237617.60000000003</v>
      </c>
      <c r="N1170" s="13">
        <f>N1171</f>
        <v>237617.60000000003</v>
      </c>
      <c r="O1170" s="189"/>
      <c r="P1170" s="194"/>
    </row>
    <row r="1171" spans="1:16" x14ac:dyDescent="0.35">
      <c r="A1171" s="179"/>
      <c r="B1171" s="67" t="s">
        <v>29</v>
      </c>
      <c r="C1171" s="123">
        <v>126</v>
      </c>
      <c r="D1171" s="59"/>
      <c r="E1171" s="59"/>
      <c r="F1171" s="68"/>
      <c r="G1171" s="123"/>
      <c r="H1171" s="13">
        <f>H1164</f>
        <v>851604.79</v>
      </c>
      <c r="I1171" s="13">
        <f t="shared" ref="I1171:L1171" si="274">I1164</f>
        <v>129985.08799999999</v>
      </c>
      <c r="J1171" s="13">
        <f t="shared" si="274"/>
        <v>386086.88500000001</v>
      </c>
      <c r="K1171" s="13">
        <f t="shared" si="274"/>
        <v>281820.08</v>
      </c>
      <c r="L1171" s="13">
        <f t="shared" si="274"/>
        <v>53712.737000000001</v>
      </c>
      <c r="M1171" s="13">
        <f>M1164</f>
        <v>237617.60000000003</v>
      </c>
      <c r="N1171" s="13">
        <f>N1164</f>
        <v>237617.60000000003</v>
      </c>
      <c r="O1171" s="189"/>
      <c r="P1171" s="194"/>
    </row>
    <row r="1172" spans="1:16" x14ac:dyDescent="0.35">
      <c r="A1172" s="179"/>
      <c r="B1172" s="67" t="s">
        <v>19</v>
      </c>
      <c r="C1172" s="123"/>
      <c r="D1172" s="59"/>
      <c r="E1172" s="59"/>
      <c r="F1172" s="68"/>
      <c r="G1172" s="123"/>
      <c r="H1172" s="13"/>
      <c r="I1172" s="13"/>
      <c r="J1172" s="13"/>
      <c r="K1172" s="13"/>
      <c r="L1172" s="13"/>
      <c r="M1172" s="13"/>
      <c r="N1172" s="13"/>
      <c r="O1172" s="189"/>
      <c r="P1172" s="194"/>
    </row>
    <row r="1173" spans="1:16" ht="40.5" x14ac:dyDescent="0.35">
      <c r="A1173" s="180"/>
      <c r="B1173" s="67" t="s">
        <v>20</v>
      </c>
      <c r="C1173" s="123"/>
      <c r="D1173" s="59"/>
      <c r="E1173" s="59"/>
      <c r="F1173" s="68"/>
      <c r="G1173" s="123"/>
      <c r="H1173" s="13"/>
      <c r="I1173" s="13"/>
      <c r="J1173" s="13"/>
      <c r="K1173" s="13"/>
      <c r="L1173" s="13"/>
      <c r="M1173" s="13"/>
      <c r="N1173" s="13"/>
      <c r="O1173" s="190"/>
      <c r="P1173" s="195"/>
    </row>
    <row r="1174" spans="1:16" x14ac:dyDescent="0.35">
      <c r="A1174" s="140" t="s">
        <v>330</v>
      </c>
      <c r="B1174" s="141"/>
      <c r="C1174" s="141"/>
      <c r="D1174" s="141"/>
      <c r="E1174" s="141"/>
      <c r="F1174" s="141"/>
      <c r="G1174" s="141"/>
      <c r="H1174" s="141"/>
      <c r="I1174" s="141"/>
      <c r="J1174" s="141"/>
      <c r="K1174" s="141"/>
      <c r="L1174" s="141"/>
      <c r="M1174" s="141"/>
      <c r="N1174" s="141"/>
      <c r="O1174" s="141"/>
      <c r="P1174" s="142"/>
    </row>
    <row r="1175" spans="1:16" x14ac:dyDescent="0.35">
      <c r="A1175" s="181" t="s">
        <v>187</v>
      </c>
      <c r="B1175" s="182"/>
      <c r="C1175" s="182"/>
      <c r="D1175" s="182"/>
      <c r="E1175" s="182"/>
      <c r="F1175" s="182"/>
      <c r="G1175" s="182"/>
      <c r="H1175" s="182"/>
      <c r="I1175" s="182"/>
      <c r="J1175" s="182"/>
      <c r="K1175" s="182"/>
      <c r="L1175" s="182"/>
      <c r="M1175" s="182"/>
      <c r="N1175" s="182"/>
      <c r="O1175" s="182"/>
      <c r="P1175" s="183"/>
    </row>
    <row r="1176" spans="1:16" x14ac:dyDescent="0.35">
      <c r="A1176" s="146" t="s">
        <v>188</v>
      </c>
      <c r="B1176" s="147"/>
      <c r="C1176" s="147"/>
      <c r="D1176" s="147"/>
      <c r="E1176" s="147"/>
      <c r="F1176" s="147"/>
      <c r="G1176" s="147"/>
      <c r="H1176" s="147"/>
      <c r="I1176" s="147"/>
      <c r="J1176" s="147"/>
      <c r="K1176" s="147"/>
      <c r="L1176" s="147"/>
      <c r="M1176" s="147"/>
      <c r="N1176" s="147"/>
      <c r="O1176" s="147"/>
      <c r="P1176" s="148"/>
    </row>
    <row r="1177" spans="1:16" x14ac:dyDescent="0.35">
      <c r="A1177" s="146" t="s">
        <v>189</v>
      </c>
      <c r="B1177" s="147"/>
      <c r="C1177" s="147"/>
      <c r="D1177" s="147"/>
      <c r="E1177" s="147"/>
      <c r="F1177" s="147"/>
      <c r="G1177" s="147"/>
      <c r="H1177" s="147"/>
      <c r="I1177" s="147"/>
      <c r="J1177" s="147"/>
      <c r="K1177" s="147"/>
      <c r="L1177" s="147"/>
      <c r="M1177" s="147"/>
      <c r="N1177" s="147"/>
      <c r="O1177" s="147"/>
      <c r="P1177" s="148"/>
    </row>
    <row r="1178" spans="1:16" x14ac:dyDescent="0.35">
      <c r="A1178" s="132" t="s">
        <v>245</v>
      </c>
      <c r="B1178" s="49" t="s">
        <v>8</v>
      </c>
      <c r="C1178" s="119"/>
      <c r="D1178" s="50"/>
      <c r="E1178" s="50"/>
      <c r="F1178" s="51"/>
      <c r="G1178" s="124"/>
      <c r="H1178" s="17">
        <v>1</v>
      </c>
      <c r="I1178" s="17">
        <v>1</v>
      </c>
      <c r="J1178" s="17">
        <v>1</v>
      </c>
      <c r="K1178" s="17">
        <v>1</v>
      </c>
      <c r="L1178" s="17">
        <v>1</v>
      </c>
      <c r="M1178" s="17">
        <v>1</v>
      </c>
      <c r="N1178" s="17">
        <v>1</v>
      </c>
      <c r="O1178" s="136" t="s">
        <v>41</v>
      </c>
      <c r="P1178" s="132" t="s">
        <v>687</v>
      </c>
    </row>
    <row r="1179" spans="1:16" ht="40.5" x14ac:dyDescent="0.35">
      <c r="A1179" s="133"/>
      <c r="B1179" s="49" t="s">
        <v>31</v>
      </c>
      <c r="C1179" s="119"/>
      <c r="D1179" s="50"/>
      <c r="E1179" s="50"/>
      <c r="F1179" s="51"/>
      <c r="G1179" s="124"/>
      <c r="H1179" s="9"/>
      <c r="I1179" s="9" t="s">
        <v>27</v>
      </c>
      <c r="J1179" s="9" t="s">
        <v>27</v>
      </c>
      <c r="K1179" s="9" t="s">
        <v>27</v>
      </c>
      <c r="L1179" s="9" t="s">
        <v>27</v>
      </c>
      <c r="M1179" s="9"/>
      <c r="N1179" s="9"/>
      <c r="O1179" s="136"/>
      <c r="P1179" s="133"/>
    </row>
    <row r="1180" spans="1:16" ht="40.5" x14ac:dyDescent="0.35">
      <c r="A1180" s="133"/>
      <c r="B1180" s="49" t="s">
        <v>10</v>
      </c>
      <c r="C1180" s="119"/>
      <c r="D1180" s="50"/>
      <c r="E1180" s="50"/>
      <c r="F1180" s="51"/>
      <c r="G1180" s="124"/>
      <c r="H1180" s="9">
        <f>H1181</f>
        <v>108608.84</v>
      </c>
      <c r="I1180" s="9">
        <f>I1181</f>
        <v>20457.150000000001</v>
      </c>
      <c r="J1180" s="9">
        <f t="shared" ref="J1180:L1180" si="275">J1181</f>
        <v>30329.8</v>
      </c>
      <c r="K1180" s="9">
        <f t="shared" si="275"/>
        <v>34488.25</v>
      </c>
      <c r="L1180" s="9">
        <f t="shared" si="275"/>
        <v>23333.64</v>
      </c>
      <c r="M1180" s="9">
        <f>M1181</f>
        <v>109155.5</v>
      </c>
      <c r="N1180" s="9">
        <f>N1181</f>
        <v>109707.7</v>
      </c>
      <c r="O1180" s="136"/>
      <c r="P1180" s="133"/>
    </row>
    <row r="1181" spans="1:16" x14ac:dyDescent="0.35">
      <c r="A1181" s="133"/>
      <c r="B1181" s="49" t="s">
        <v>32</v>
      </c>
      <c r="C1181" s="119"/>
      <c r="D1181" s="50"/>
      <c r="E1181" s="50"/>
      <c r="F1181" s="50"/>
      <c r="G1181" s="119"/>
      <c r="H1181" s="9">
        <f>H1188</f>
        <v>108608.84</v>
      </c>
      <c r="I1181" s="9">
        <f>I1188</f>
        <v>20457.150000000001</v>
      </c>
      <c r="J1181" s="9">
        <f t="shared" ref="J1181:L1181" si="276">J1188</f>
        <v>30329.8</v>
      </c>
      <c r="K1181" s="9">
        <f t="shared" si="276"/>
        <v>34488.25</v>
      </c>
      <c r="L1181" s="9">
        <f t="shared" si="276"/>
        <v>23333.64</v>
      </c>
      <c r="M1181" s="9">
        <f>M1188</f>
        <v>109155.5</v>
      </c>
      <c r="N1181" s="9">
        <f>N1188</f>
        <v>109707.7</v>
      </c>
      <c r="O1181" s="136"/>
      <c r="P1181" s="133"/>
    </row>
    <row r="1182" spans="1:16" ht="40.5" x14ac:dyDescent="0.35">
      <c r="A1182" s="133"/>
      <c r="B1182" s="49" t="s">
        <v>18</v>
      </c>
      <c r="C1182" s="69"/>
      <c r="D1182" s="83"/>
      <c r="E1182" s="83"/>
      <c r="F1182" s="98"/>
      <c r="G1182" s="69"/>
      <c r="H1182" s="9"/>
      <c r="I1182" s="9"/>
      <c r="J1182" s="9"/>
      <c r="K1182" s="9"/>
      <c r="L1182" s="9"/>
      <c r="M1182" s="9"/>
      <c r="N1182" s="9"/>
      <c r="O1182" s="136"/>
      <c r="P1182" s="133"/>
    </row>
    <row r="1183" spans="1:16" x14ac:dyDescent="0.35">
      <c r="A1183" s="133"/>
      <c r="B1183" s="49" t="s">
        <v>19</v>
      </c>
      <c r="C1183" s="69"/>
      <c r="D1183" s="83"/>
      <c r="E1183" s="83"/>
      <c r="F1183" s="99"/>
      <c r="G1183" s="69"/>
      <c r="H1183" s="9"/>
      <c r="I1183" s="9"/>
      <c r="J1183" s="9"/>
      <c r="K1183" s="9"/>
      <c r="L1183" s="9"/>
      <c r="M1183" s="9"/>
      <c r="N1183" s="9"/>
      <c r="O1183" s="136"/>
      <c r="P1183" s="133"/>
    </row>
    <row r="1184" spans="1:16" ht="40.5" x14ac:dyDescent="0.35">
      <c r="A1184" s="134"/>
      <c r="B1184" s="49" t="s">
        <v>20</v>
      </c>
      <c r="C1184" s="69"/>
      <c r="D1184" s="83"/>
      <c r="E1184" s="83"/>
      <c r="F1184" s="84"/>
      <c r="G1184" s="69"/>
      <c r="H1184" s="9"/>
      <c r="I1184" s="9"/>
      <c r="J1184" s="9"/>
      <c r="K1184" s="9"/>
      <c r="L1184" s="9"/>
      <c r="M1184" s="9"/>
      <c r="N1184" s="9"/>
      <c r="O1184" s="136"/>
      <c r="P1184" s="133"/>
    </row>
    <row r="1185" spans="1:16" ht="40.5" x14ac:dyDescent="0.35">
      <c r="A1185" s="132" t="s">
        <v>242</v>
      </c>
      <c r="B1185" s="95" t="s">
        <v>257</v>
      </c>
      <c r="C1185" s="119"/>
      <c r="D1185" s="50"/>
      <c r="E1185" s="83"/>
      <c r="F1185" s="84"/>
      <c r="G1185" s="121"/>
      <c r="H1185" s="17">
        <v>1</v>
      </c>
      <c r="I1185" s="17">
        <v>1</v>
      </c>
      <c r="J1185" s="17">
        <v>1</v>
      </c>
      <c r="K1185" s="17">
        <v>1</v>
      </c>
      <c r="L1185" s="17">
        <v>1</v>
      </c>
      <c r="M1185" s="17">
        <v>1</v>
      </c>
      <c r="N1185" s="17">
        <v>1</v>
      </c>
      <c r="O1185" s="136" t="s">
        <v>41</v>
      </c>
      <c r="P1185" s="133"/>
    </row>
    <row r="1186" spans="1:16" ht="40.5" x14ac:dyDescent="0.35">
      <c r="A1186" s="133"/>
      <c r="B1186" s="49" t="s">
        <v>31</v>
      </c>
      <c r="C1186" s="119"/>
      <c r="D1186" s="50"/>
      <c r="E1186" s="83"/>
      <c r="F1186" s="84"/>
      <c r="G1186" s="121"/>
      <c r="H1186" s="27"/>
      <c r="I1186" s="9" t="s">
        <v>27</v>
      </c>
      <c r="J1186" s="9" t="s">
        <v>27</v>
      </c>
      <c r="K1186" s="9" t="s">
        <v>27</v>
      </c>
      <c r="L1186" s="9" t="s">
        <v>27</v>
      </c>
      <c r="M1186" s="27"/>
      <c r="N1186" s="27"/>
      <c r="O1186" s="136"/>
      <c r="P1186" s="133"/>
    </row>
    <row r="1187" spans="1:16" ht="40.5" x14ac:dyDescent="0.35">
      <c r="A1187" s="133"/>
      <c r="B1187" s="49" t="s">
        <v>10</v>
      </c>
      <c r="C1187" s="119"/>
      <c r="D1187" s="50"/>
      <c r="E1187" s="83"/>
      <c r="F1187" s="84"/>
      <c r="G1187" s="121"/>
      <c r="H1187" s="29">
        <f>H1188</f>
        <v>108608.84</v>
      </c>
      <c r="I1187" s="29">
        <f>I1188</f>
        <v>20457.150000000001</v>
      </c>
      <c r="J1187" s="29">
        <f t="shared" ref="J1187:L1187" si="277">J1188</f>
        <v>30329.8</v>
      </c>
      <c r="K1187" s="29">
        <f t="shared" si="277"/>
        <v>34488.25</v>
      </c>
      <c r="L1187" s="29">
        <f t="shared" si="277"/>
        <v>23333.64</v>
      </c>
      <c r="M1187" s="29">
        <f>M1188</f>
        <v>109155.5</v>
      </c>
      <c r="N1187" s="29">
        <f>N1188</f>
        <v>109707.7</v>
      </c>
      <c r="O1187" s="136"/>
      <c r="P1187" s="133"/>
    </row>
    <row r="1188" spans="1:16" x14ac:dyDescent="0.35">
      <c r="A1188" s="133"/>
      <c r="B1188" s="49" t="s">
        <v>32</v>
      </c>
      <c r="C1188" s="119">
        <v>126</v>
      </c>
      <c r="D1188" s="50" t="s">
        <v>477</v>
      </c>
      <c r="E1188" s="50" t="s">
        <v>477</v>
      </c>
      <c r="F1188" s="119" t="s">
        <v>379</v>
      </c>
      <c r="G1188" s="119">
        <v>600</v>
      </c>
      <c r="H1188" s="18">
        <f>SUM(I1188:L1188)</f>
        <v>108608.84</v>
      </c>
      <c r="I1188" s="18">
        <v>20457.150000000001</v>
      </c>
      <c r="J1188" s="18">
        <v>30329.8</v>
      </c>
      <c r="K1188" s="18">
        <v>34488.25</v>
      </c>
      <c r="L1188" s="18">
        <v>23333.64</v>
      </c>
      <c r="M1188" s="18">
        <v>109155.5</v>
      </c>
      <c r="N1188" s="18">
        <v>109707.7</v>
      </c>
      <c r="O1188" s="136"/>
      <c r="P1188" s="133"/>
    </row>
    <row r="1189" spans="1:16" ht="40.5" x14ac:dyDescent="0.35">
      <c r="A1189" s="133"/>
      <c r="B1189" s="49" t="s">
        <v>18</v>
      </c>
      <c r="C1189" s="69"/>
      <c r="D1189" s="83"/>
      <c r="E1189" s="83"/>
      <c r="F1189" s="86"/>
      <c r="G1189" s="69"/>
      <c r="H1189" s="9"/>
      <c r="I1189" s="9"/>
      <c r="J1189" s="9"/>
      <c r="K1189" s="9"/>
      <c r="L1189" s="9"/>
      <c r="M1189" s="9"/>
      <c r="N1189" s="9"/>
      <c r="O1189" s="136"/>
      <c r="P1189" s="133"/>
    </row>
    <row r="1190" spans="1:16" x14ac:dyDescent="0.35">
      <c r="A1190" s="133"/>
      <c r="B1190" s="49" t="s">
        <v>19</v>
      </c>
      <c r="C1190" s="69"/>
      <c r="D1190" s="83"/>
      <c r="E1190" s="83"/>
      <c r="F1190" s="86"/>
      <c r="G1190" s="69"/>
      <c r="H1190" s="9"/>
      <c r="I1190" s="9"/>
      <c r="J1190" s="9"/>
      <c r="K1190" s="9"/>
      <c r="L1190" s="9"/>
      <c r="M1190" s="9"/>
      <c r="N1190" s="9"/>
      <c r="O1190" s="136"/>
      <c r="P1190" s="133"/>
    </row>
    <row r="1191" spans="1:16" ht="40.5" x14ac:dyDescent="0.35">
      <c r="A1191" s="134"/>
      <c r="B1191" s="49" t="s">
        <v>20</v>
      </c>
      <c r="C1191" s="69"/>
      <c r="D1191" s="83"/>
      <c r="E1191" s="83"/>
      <c r="F1191" s="86"/>
      <c r="G1191" s="69"/>
      <c r="H1191" s="9"/>
      <c r="I1191" s="9"/>
      <c r="J1191" s="9"/>
      <c r="K1191" s="9"/>
      <c r="L1191" s="9"/>
      <c r="M1191" s="9"/>
      <c r="N1191" s="9"/>
      <c r="O1191" s="136"/>
      <c r="P1191" s="134"/>
    </row>
    <row r="1192" spans="1:16" x14ac:dyDescent="0.35">
      <c r="A1192" s="132" t="s">
        <v>537</v>
      </c>
      <c r="B1192" s="49" t="s">
        <v>309</v>
      </c>
      <c r="C1192" s="69"/>
      <c r="D1192" s="83"/>
      <c r="E1192" s="83"/>
      <c r="F1192" s="86"/>
      <c r="G1192" s="69"/>
      <c r="H1192" s="22">
        <f t="shared" ref="H1192:N1193" si="278">H1193</f>
        <v>108608.84</v>
      </c>
      <c r="I1192" s="22">
        <f>I1193</f>
        <v>20457.150000000001</v>
      </c>
      <c r="J1192" s="22">
        <f t="shared" ref="J1192:K1192" si="279">J1193</f>
        <v>30329.8</v>
      </c>
      <c r="K1192" s="22">
        <f t="shared" si="279"/>
        <v>34488.25</v>
      </c>
      <c r="L1192" s="22">
        <f>L1193</f>
        <v>23333.64</v>
      </c>
      <c r="M1192" s="22">
        <f t="shared" si="278"/>
        <v>109155.5</v>
      </c>
      <c r="N1192" s="22">
        <f t="shared" si="278"/>
        <v>109707.7</v>
      </c>
      <c r="O1192" s="137"/>
      <c r="P1192" s="137" t="s">
        <v>27</v>
      </c>
    </row>
    <row r="1193" spans="1:16" ht="40.5" x14ac:dyDescent="0.35">
      <c r="A1193" s="133"/>
      <c r="B1193" s="49" t="s">
        <v>28</v>
      </c>
      <c r="C1193" s="124"/>
      <c r="D1193" s="66"/>
      <c r="E1193" s="66"/>
      <c r="F1193" s="127"/>
      <c r="G1193" s="124"/>
      <c r="H1193" s="9">
        <f t="shared" si="278"/>
        <v>108608.84</v>
      </c>
      <c r="I1193" s="9">
        <f>I1194</f>
        <v>20457.150000000001</v>
      </c>
      <c r="J1193" s="9">
        <f t="shared" ref="J1193:L1193" si="280">J1194</f>
        <v>30329.8</v>
      </c>
      <c r="K1193" s="9">
        <f t="shared" si="280"/>
        <v>34488.25</v>
      </c>
      <c r="L1193" s="9">
        <f t="shared" si="280"/>
        <v>23333.64</v>
      </c>
      <c r="M1193" s="9">
        <f t="shared" si="278"/>
        <v>109155.5</v>
      </c>
      <c r="N1193" s="9">
        <f t="shared" si="278"/>
        <v>109707.7</v>
      </c>
      <c r="O1193" s="138"/>
      <c r="P1193" s="138"/>
    </row>
    <row r="1194" spans="1:16" x14ac:dyDescent="0.35">
      <c r="A1194" s="133"/>
      <c r="B1194" s="49" t="s">
        <v>29</v>
      </c>
      <c r="C1194" s="119">
        <v>126</v>
      </c>
      <c r="D1194" s="66"/>
      <c r="E1194" s="66"/>
      <c r="F1194" s="127"/>
      <c r="G1194" s="124"/>
      <c r="H1194" s="9">
        <f>H1181</f>
        <v>108608.84</v>
      </c>
      <c r="I1194" s="9">
        <f>I1188</f>
        <v>20457.150000000001</v>
      </c>
      <c r="J1194" s="9">
        <f t="shared" ref="J1194:L1194" si="281">J1188</f>
        <v>30329.8</v>
      </c>
      <c r="K1194" s="9">
        <f t="shared" si="281"/>
        <v>34488.25</v>
      </c>
      <c r="L1194" s="9">
        <f t="shared" si="281"/>
        <v>23333.64</v>
      </c>
      <c r="M1194" s="9">
        <f>M1181</f>
        <v>109155.5</v>
      </c>
      <c r="N1194" s="9">
        <f>N1181</f>
        <v>109707.7</v>
      </c>
      <c r="O1194" s="138"/>
      <c r="P1194" s="138"/>
    </row>
    <row r="1195" spans="1:16" ht="40.5" x14ac:dyDescent="0.35">
      <c r="A1195" s="133"/>
      <c r="B1195" s="49" t="s">
        <v>18</v>
      </c>
      <c r="C1195" s="124"/>
      <c r="D1195" s="66"/>
      <c r="E1195" s="66"/>
      <c r="F1195" s="127"/>
      <c r="G1195" s="124"/>
      <c r="H1195" s="9"/>
      <c r="I1195" s="9"/>
      <c r="J1195" s="9"/>
      <c r="K1195" s="9"/>
      <c r="L1195" s="9"/>
      <c r="M1195" s="9"/>
      <c r="N1195" s="9"/>
      <c r="O1195" s="138"/>
      <c r="P1195" s="138"/>
    </row>
    <row r="1196" spans="1:16" x14ac:dyDescent="0.35">
      <c r="A1196" s="133"/>
      <c r="B1196" s="49" t="s">
        <v>19</v>
      </c>
      <c r="C1196" s="124"/>
      <c r="D1196" s="66"/>
      <c r="E1196" s="66"/>
      <c r="F1196" s="127"/>
      <c r="G1196" s="124"/>
      <c r="H1196" s="9"/>
      <c r="I1196" s="9"/>
      <c r="J1196" s="9"/>
      <c r="K1196" s="9"/>
      <c r="L1196" s="9"/>
      <c r="M1196" s="9"/>
      <c r="N1196" s="9"/>
      <c r="O1196" s="138"/>
      <c r="P1196" s="138"/>
    </row>
    <row r="1197" spans="1:16" ht="40.5" x14ac:dyDescent="0.35">
      <c r="A1197" s="134"/>
      <c r="B1197" s="49" t="s">
        <v>14</v>
      </c>
      <c r="C1197" s="124"/>
      <c r="D1197" s="66"/>
      <c r="E1197" s="66"/>
      <c r="F1197" s="127"/>
      <c r="G1197" s="124"/>
      <c r="H1197" s="9"/>
      <c r="I1197" s="9"/>
      <c r="J1197" s="9"/>
      <c r="K1197" s="9"/>
      <c r="L1197" s="9"/>
      <c r="M1197" s="9"/>
      <c r="N1197" s="9"/>
      <c r="O1197" s="139"/>
      <c r="P1197" s="139"/>
    </row>
    <row r="1198" spans="1:16" ht="40.5" x14ac:dyDescent="0.35">
      <c r="A1198" s="178" t="s">
        <v>331</v>
      </c>
      <c r="B1198" s="67" t="s">
        <v>309</v>
      </c>
      <c r="C1198" s="92"/>
      <c r="D1198" s="93"/>
      <c r="E1198" s="93"/>
      <c r="F1198" s="94"/>
      <c r="G1198" s="92"/>
      <c r="H1198" s="13">
        <f t="shared" ref="H1198:N1199" si="282">H1199</f>
        <v>108608.84</v>
      </c>
      <c r="I1198" s="13">
        <f>I1199</f>
        <v>20457.150000000001</v>
      </c>
      <c r="J1198" s="13">
        <f t="shared" ref="J1198:L1198" si="283">J1199</f>
        <v>30329.8</v>
      </c>
      <c r="K1198" s="13">
        <f t="shared" si="283"/>
        <v>34488.25</v>
      </c>
      <c r="L1198" s="13">
        <f t="shared" si="283"/>
        <v>23333.64</v>
      </c>
      <c r="M1198" s="13">
        <f t="shared" si="282"/>
        <v>109155.5</v>
      </c>
      <c r="N1198" s="13">
        <f t="shared" si="282"/>
        <v>109707.7</v>
      </c>
      <c r="O1198" s="191"/>
      <c r="P1198" s="137" t="s">
        <v>27</v>
      </c>
    </row>
    <row r="1199" spans="1:16" ht="60.75" x14ac:dyDescent="0.35">
      <c r="A1199" s="179"/>
      <c r="B1199" s="67" t="s">
        <v>55</v>
      </c>
      <c r="C1199" s="123"/>
      <c r="D1199" s="59"/>
      <c r="E1199" s="59"/>
      <c r="F1199" s="68"/>
      <c r="G1199" s="123"/>
      <c r="H1199" s="13">
        <f t="shared" si="282"/>
        <v>108608.84</v>
      </c>
      <c r="I1199" s="13">
        <f>I1200</f>
        <v>20457.150000000001</v>
      </c>
      <c r="J1199" s="13">
        <f t="shared" ref="J1199:L1199" si="284">J1200</f>
        <v>30329.8</v>
      </c>
      <c r="K1199" s="13">
        <f t="shared" si="284"/>
        <v>34488.25</v>
      </c>
      <c r="L1199" s="13">
        <f t="shared" si="284"/>
        <v>23333.64</v>
      </c>
      <c r="M1199" s="13">
        <f t="shared" si="282"/>
        <v>109155.5</v>
      </c>
      <c r="N1199" s="13">
        <f t="shared" si="282"/>
        <v>109707.7</v>
      </c>
      <c r="O1199" s="192"/>
      <c r="P1199" s="196" t="s">
        <v>27</v>
      </c>
    </row>
    <row r="1200" spans="1:16" x14ac:dyDescent="0.35">
      <c r="A1200" s="179"/>
      <c r="B1200" s="67" t="s">
        <v>29</v>
      </c>
      <c r="C1200" s="123">
        <v>126</v>
      </c>
      <c r="D1200" s="59"/>
      <c r="E1200" s="59"/>
      <c r="F1200" s="59"/>
      <c r="G1200" s="123"/>
      <c r="H1200" s="13">
        <f>H1193</f>
        <v>108608.84</v>
      </c>
      <c r="I1200" s="13">
        <f>I1194</f>
        <v>20457.150000000001</v>
      </c>
      <c r="J1200" s="13">
        <f t="shared" ref="J1200:L1200" si="285">J1194</f>
        <v>30329.8</v>
      </c>
      <c r="K1200" s="13">
        <f t="shared" si="285"/>
        <v>34488.25</v>
      </c>
      <c r="L1200" s="13">
        <f t="shared" si="285"/>
        <v>23333.64</v>
      </c>
      <c r="M1200" s="13">
        <f>M1193</f>
        <v>109155.5</v>
      </c>
      <c r="N1200" s="13">
        <f>N1193</f>
        <v>109707.7</v>
      </c>
      <c r="O1200" s="192"/>
      <c r="P1200" s="196"/>
    </row>
    <row r="1201" spans="1:16" ht="40.5" x14ac:dyDescent="0.35">
      <c r="A1201" s="179"/>
      <c r="B1201" s="67" t="s">
        <v>18</v>
      </c>
      <c r="C1201" s="123"/>
      <c r="D1201" s="59"/>
      <c r="E1201" s="59"/>
      <c r="F1201" s="68"/>
      <c r="G1201" s="123"/>
      <c r="H1201" s="13"/>
      <c r="I1201" s="13"/>
      <c r="J1201" s="13"/>
      <c r="K1201" s="13"/>
      <c r="L1201" s="13"/>
      <c r="M1201" s="13"/>
      <c r="N1201" s="13"/>
      <c r="O1201" s="192"/>
      <c r="P1201" s="196"/>
    </row>
    <row r="1202" spans="1:16" x14ac:dyDescent="0.35">
      <c r="A1202" s="179"/>
      <c r="B1202" s="67" t="s">
        <v>19</v>
      </c>
      <c r="C1202" s="123"/>
      <c r="D1202" s="59"/>
      <c r="E1202" s="59"/>
      <c r="F1202" s="68"/>
      <c r="G1202" s="123"/>
      <c r="H1202" s="13"/>
      <c r="I1202" s="13"/>
      <c r="J1202" s="13"/>
      <c r="K1202" s="13"/>
      <c r="L1202" s="13"/>
      <c r="M1202" s="13"/>
      <c r="N1202" s="13"/>
      <c r="O1202" s="192"/>
      <c r="P1202" s="196"/>
    </row>
    <row r="1203" spans="1:16" ht="40.5" x14ac:dyDescent="0.35">
      <c r="A1203" s="180"/>
      <c r="B1203" s="67" t="s">
        <v>20</v>
      </c>
      <c r="C1203" s="123"/>
      <c r="D1203" s="59"/>
      <c r="E1203" s="59"/>
      <c r="F1203" s="68"/>
      <c r="G1203" s="123"/>
      <c r="H1203" s="13"/>
      <c r="I1203" s="13"/>
      <c r="J1203" s="13"/>
      <c r="K1203" s="13"/>
      <c r="L1203" s="13"/>
      <c r="M1203" s="13"/>
      <c r="N1203" s="13"/>
      <c r="O1203" s="193"/>
      <c r="P1203" s="197"/>
    </row>
    <row r="1204" spans="1:16" x14ac:dyDescent="0.35">
      <c r="A1204" s="140" t="s">
        <v>332</v>
      </c>
      <c r="B1204" s="141"/>
      <c r="C1204" s="141"/>
      <c r="D1204" s="141"/>
      <c r="E1204" s="141"/>
      <c r="F1204" s="141"/>
      <c r="G1204" s="141"/>
      <c r="H1204" s="141"/>
      <c r="I1204" s="141"/>
      <c r="J1204" s="141"/>
      <c r="K1204" s="141"/>
      <c r="L1204" s="141"/>
      <c r="M1204" s="141"/>
      <c r="N1204" s="141"/>
      <c r="O1204" s="141"/>
      <c r="P1204" s="142"/>
    </row>
    <row r="1205" spans="1:16" x14ac:dyDescent="0.35">
      <c r="A1205" s="143" t="s">
        <v>190</v>
      </c>
      <c r="B1205" s="144"/>
      <c r="C1205" s="144"/>
      <c r="D1205" s="144"/>
      <c r="E1205" s="144"/>
      <c r="F1205" s="144"/>
      <c r="G1205" s="144"/>
      <c r="H1205" s="144"/>
      <c r="I1205" s="144"/>
      <c r="J1205" s="144"/>
      <c r="K1205" s="144"/>
      <c r="L1205" s="144"/>
      <c r="M1205" s="144"/>
      <c r="N1205" s="144"/>
      <c r="O1205" s="144"/>
      <c r="P1205" s="145"/>
    </row>
    <row r="1206" spans="1:16" x14ac:dyDescent="0.35">
      <c r="A1206" s="146" t="s">
        <v>191</v>
      </c>
      <c r="B1206" s="147"/>
      <c r="C1206" s="147"/>
      <c r="D1206" s="147"/>
      <c r="E1206" s="147"/>
      <c r="F1206" s="147"/>
      <c r="G1206" s="147"/>
      <c r="H1206" s="147"/>
      <c r="I1206" s="147"/>
      <c r="J1206" s="147"/>
      <c r="K1206" s="147"/>
      <c r="L1206" s="147"/>
      <c r="M1206" s="147"/>
      <c r="N1206" s="147"/>
      <c r="O1206" s="147"/>
      <c r="P1206" s="148"/>
    </row>
    <row r="1207" spans="1:16" x14ac:dyDescent="0.35">
      <c r="A1207" s="146" t="s">
        <v>192</v>
      </c>
      <c r="B1207" s="147"/>
      <c r="C1207" s="147"/>
      <c r="D1207" s="147"/>
      <c r="E1207" s="147"/>
      <c r="F1207" s="147"/>
      <c r="G1207" s="147"/>
      <c r="H1207" s="147"/>
      <c r="I1207" s="147"/>
      <c r="J1207" s="147"/>
      <c r="K1207" s="147"/>
      <c r="L1207" s="147"/>
      <c r="M1207" s="147"/>
      <c r="N1207" s="147"/>
      <c r="O1207" s="147"/>
      <c r="P1207" s="148"/>
    </row>
    <row r="1208" spans="1:16" x14ac:dyDescent="0.35">
      <c r="A1208" s="132" t="s">
        <v>197</v>
      </c>
      <c r="B1208" s="100" t="s">
        <v>193</v>
      </c>
      <c r="C1208" s="119"/>
      <c r="D1208" s="50"/>
      <c r="E1208" s="50"/>
      <c r="F1208" s="51"/>
      <c r="G1208" s="124"/>
      <c r="H1208" s="9"/>
      <c r="I1208" s="9"/>
      <c r="J1208" s="9"/>
      <c r="K1208" s="9"/>
      <c r="L1208" s="9"/>
      <c r="M1208" s="9"/>
      <c r="N1208" s="9"/>
      <c r="O1208" s="136" t="s">
        <v>632</v>
      </c>
      <c r="P1208" s="132" t="s">
        <v>642</v>
      </c>
    </row>
    <row r="1209" spans="1:16" ht="40.5" x14ac:dyDescent="0.35">
      <c r="A1209" s="133"/>
      <c r="B1209" s="66" t="s">
        <v>35</v>
      </c>
      <c r="C1209" s="119"/>
      <c r="D1209" s="50"/>
      <c r="E1209" s="50"/>
      <c r="F1209" s="51"/>
      <c r="G1209" s="124"/>
      <c r="H1209" s="9"/>
      <c r="I1209" s="9" t="s">
        <v>27</v>
      </c>
      <c r="J1209" s="9" t="s">
        <v>27</v>
      </c>
      <c r="K1209" s="9" t="s">
        <v>27</v>
      </c>
      <c r="L1209" s="9" t="s">
        <v>27</v>
      </c>
      <c r="M1209" s="9"/>
      <c r="N1209" s="9"/>
      <c r="O1209" s="136"/>
      <c r="P1209" s="133"/>
    </row>
    <row r="1210" spans="1:16" ht="40.5" x14ac:dyDescent="0.35">
      <c r="A1210" s="133"/>
      <c r="B1210" s="66" t="s">
        <v>10</v>
      </c>
      <c r="C1210" s="119"/>
      <c r="D1210" s="50"/>
      <c r="E1210" s="50"/>
      <c r="F1210" s="51"/>
      <c r="G1210" s="124"/>
      <c r="H1210" s="9">
        <f>H1211</f>
        <v>599836.37628999993</v>
      </c>
      <c r="I1210" s="9">
        <f t="shared" ref="I1210:L1210" si="286">I1211</f>
        <v>0</v>
      </c>
      <c r="J1210" s="9">
        <f t="shared" si="286"/>
        <v>6809.34</v>
      </c>
      <c r="K1210" s="9">
        <f t="shared" si="286"/>
        <v>150023.85</v>
      </c>
      <c r="L1210" s="9">
        <f t="shared" si="286"/>
        <v>443003.18629000004</v>
      </c>
      <c r="M1210" s="9">
        <f>M1211</f>
        <v>101084.9</v>
      </c>
      <c r="N1210" s="9">
        <f>N1211</f>
        <v>76899.899999999994</v>
      </c>
      <c r="O1210" s="136"/>
      <c r="P1210" s="133"/>
    </row>
    <row r="1211" spans="1:16" ht="40.5" x14ac:dyDescent="0.35">
      <c r="A1211" s="133"/>
      <c r="B1211" s="66" t="s">
        <v>28</v>
      </c>
      <c r="C1211" s="119"/>
      <c r="D1211" s="50"/>
      <c r="E1211" s="50"/>
      <c r="F1211" s="51"/>
      <c r="G1211" s="124"/>
      <c r="H1211" s="9">
        <f>H1212+H1213</f>
        <v>599836.37628999993</v>
      </c>
      <c r="I1211" s="9">
        <f t="shared" ref="I1211:N1211" si="287">I1212+I1213</f>
        <v>0</v>
      </c>
      <c r="J1211" s="9">
        <f t="shared" si="287"/>
        <v>6809.34</v>
      </c>
      <c r="K1211" s="9">
        <f t="shared" si="287"/>
        <v>150023.85</v>
      </c>
      <c r="L1211" s="9">
        <f t="shared" si="287"/>
        <v>443003.18629000004</v>
      </c>
      <c r="M1211" s="9">
        <f t="shared" si="287"/>
        <v>101084.9</v>
      </c>
      <c r="N1211" s="9">
        <f t="shared" si="287"/>
        <v>76899.899999999994</v>
      </c>
      <c r="O1211" s="136"/>
      <c r="P1211" s="133"/>
    </row>
    <row r="1212" spans="1:16" x14ac:dyDescent="0.35">
      <c r="A1212" s="133"/>
      <c r="B1212" s="66" t="s">
        <v>29</v>
      </c>
      <c r="C1212" s="69"/>
      <c r="D1212" s="83"/>
      <c r="E1212" s="83"/>
      <c r="F1212" s="84"/>
      <c r="G1212" s="121"/>
      <c r="H1212" s="22">
        <f>H1220+H1227+H1234+H1241+H1248</f>
        <v>590030.67628999997</v>
      </c>
      <c r="I1212" s="22">
        <f t="shared" ref="I1212:N1212" si="288">I1220+I1227+I1234+I1241+I1248</f>
        <v>0</v>
      </c>
      <c r="J1212" s="22">
        <f t="shared" si="288"/>
        <v>6809.34</v>
      </c>
      <c r="K1212" s="22">
        <f t="shared" si="288"/>
        <v>140218.15</v>
      </c>
      <c r="L1212" s="22">
        <f t="shared" si="288"/>
        <v>443003.18629000004</v>
      </c>
      <c r="M1212" s="22">
        <f t="shared" si="288"/>
        <v>101084.9</v>
      </c>
      <c r="N1212" s="22">
        <f t="shared" si="288"/>
        <v>76899.899999999994</v>
      </c>
      <c r="O1212" s="136"/>
      <c r="P1212" s="133"/>
    </row>
    <row r="1213" spans="1:16" x14ac:dyDescent="0.35">
      <c r="A1213" s="133"/>
      <c r="B1213" s="66" t="s">
        <v>628</v>
      </c>
      <c r="C1213" s="69"/>
      <c r="D1213" s="83"/>
      <c r="E1213" s="83"/>
      <c r="F1213" s="84"/>
      <c r="G1213" s="121"/>
      <c r="H1213" s="22">
        <f>H1255</f>
        <v>9805.7000000000007</v>
      </c>
      <c r="I1213" s="22">
        <f t="shared" ref="I1213:N1213" si="289">I1255</f>
        <v>0</v>
      </c>
      <c r="J1213" s="22">
        <f t="shared" si="289"/>
        <v>0</v>
      </c>
      <c r="K1213" s="22">
        <f t="shared" si="289"/>
        <v>9805.7000000000007</v>
      </c>
      <c r="L1213" s="22">
        <f t="shared" si="289"/>
        <v>0</v>
      </c>
      <c r="M1213" s="22">
        <f t="shared" si="289"/>
        <v>0</v>
      </c>
      <c r="N1213" s="22">
        <f t="shared" si="289"/>
        <v>0</v>
      </c>
      <c r="O1213" s="136"/>
      <c r="P1213" s="133"/>
    </row>
    <row r="1214" spans="1:16" ht="40.5" x14ac:dyDescent="0.35">
      <c r="A1214" s="133"/>
      <c r="B1214" s="66" t="s">
        <v>18</v>
      </c>
      <c r="C1214" s="69"/>
      <c r="D1214" s="83"/>
      <c r="E1214" s="83"/>
      <c r="F1214" s="86"/>
      <c r="G1214" s="69"/>
      <c r="H1214" s="22"/>
      <c r="I1214" s="22"/>
      <c r="J1214" s="22"/>
      <c r="K1214" s="22"/>
      <c r="L1214" s="22"/>
      <c r="M1214" s="22"/>
      <c r="N1214" s="9"/>
      <c r="O1214" s="136"/>
      <c r="P1214" s="133"/>
    </row>
    <row r="1215" spans="1:16" x14ac:dyDescent="0.35">
      <c r="A1215" s="133"/>
      <c r="B1215" s="66" t="s">
        <v>19</v>
      </c>
      <c r="C1215" s="69"/>
      <c r="D1215" s="83"/>
      <c r="E1215" s="83"/>
      <c r="F1215" s="86"/>
      <c r="G1215" s="69"/>
      <c r="H1215" s="9"/>
      <c r="I1215" s="9"/>
      <c r="J1215" s="9"/>
      <c r="K1215" s="9"/>
      <c r="L1215" s="9"/>
      <c r="M1215" s="9"/>
      <c r="N1215" s="9"/>
      <c r="O1215" s="136"/>
      <c r="P1215" s="133"/>
    </row>
    <row r="1216" spans="1:16" ht="40.5" x14ac:dyDescent="0.35">
      <c r="A1216" s="134"/>
      <c r="B1216" s="66" t="s">
        <v>20</v>
      </c>
      <c r="C1216" s="69"/>
      <c r="D1216" s="83"/>
      <c r="E1216" s="83"/>
      <c r="F1216" s="86"/>
      <c r="G1216" s="69"/>
      <c r="H1216" s="9"/>
      <c r="I1216" s="9"/>
      <c r="J1216" s="9"/>
      <c r="K1216" s="9"/>
      <c r="L1216" s="9"/>
      <c r="M1216" s="9"/>
      <c r="N1216" s="9"/>
      <c r="O1216" s="136"/>
      <c r="P1216" s="134"/>
    </row>
    <row r="1217" spans="1:16" ht="41.25" x14ac:dyDescent="0.35">
      <c r="A1217" s="132" t="s">
        <v>256</v>
      </c>
      <c r="B1217" s="101" t="s">
        <v>121</v>
      </c>
      <c r="C1217" s="69"/>
      <c r="D1217" s="83"/>
      <c r="E1217" s="83"/>
      <c r="F1217" s="86"/>
      <c r="G1217" s="69"/>
      <c r="H1217" s="16">
        <v>63</v>
      </c>
      <c r="I1217" s="16"/>
      <c r="J1217" s="16">
        <v>2</v>
      </c>
      <c r="K1217" s="16">
        <v>15</v>
      </c>
      <c r="L1217" s="16">
        <v>46</v>
      </c>
      <c r="M1217" s="16">
        <v>15</v>
      </c>
      <c r="N1217" s="16">
        <v>12</v>
      </c>
      <c r="O1217" s="136" t="s">
        <v>41</v>
      </c>
      <c r="P1217" s="132" t="s">
        <v>643</v>
      </c>
    </row>
    <row r="1218" spans="1:16" ht="40.5" x14ac:dyDescent="0.35">
      <c r="A1218" s="133"/>
      <c r="B1218" s="66" t="s">
        <v>33</v>
      </c>
      <c r="C1218" s="69"/>
      <c r="D1218" s="83"/>
      <c r="E1218" s="83"/>
      <c r="F1218" s="86"/>
      <c r="G1218" s="69"/>
      <c r="H1218" s="9"/>
      <c r="I1218" s="9" t="s">
        <v>27</v>
      </c>
      <c r="J1218" s="9" t="s">
        <v>27</v>
      </c>
      <c r="K1218" s="9" t="s">
        <v>27</v>
      </c>
      <c r="L1218" s="9" t="s">
        <v>27</v>
      </c>
      <c r="M1218" s="9"/>
      <c r="N1218" s="9"/>
      <c r="O1218" s="136"/>
      <c r="P1218" s="133"/>
    </row>
    <row r="1219" spans="1:16" ht="40.5" x14ac:dyDescent="0.35">
      <c r="A1219" s="133"/>
      <c r="B1219" s="66" t="s">
        <v>10</v>
      </c>
      <c r="C1219" s="69"/>
      <c r="D1219" s="83"/>
      <c r="E1219" s="83"/>
      <c r="F1219" s="86"/>
      <c r="G1219" s="69"/>
      <c r="H1219" s="10">
        <f>H1220</f>
        <v>421729.32629</v>
      </c>
      <c r="I1219" s="10">
        <f t="shared" ref="I1219:L1219" si="290">I1220</f>
        <v>0</v>
      </c>
      <c r="J1219" s="10">
        <f t="shared" si="290"/>
        <v>5835.54</v>
      </c>
      <c r="K1219" s="10">
        <f t="shared" si="290"/>
        <v>107077.8</v>
      </c>
      <c r="L1219" s="10">
        <f t="shared" si="290"/>
        <v>308815.98629000003</v>
      </c>
      <c r="M1219" s="10">
        <f>M1220</f>
        <v>74368</v>
      </c>
      <c r="N1219" s="10">
        <f>N1220</f>
        <v>54719.9</v>
      </c>
      <c r="O1219" s="136"/>
      <c r="P1219" s="133"/>
    </row>
    <row r="1220" spans="1:16" ht="40.5" x14ac:dyDescent="0.35">
      <c r="A1220" s="133"/>
      <c r="B1220" s="124" t="s">
        <v>32</v>
      </c>
      <c r="C1220" s="88">
        <v>126</v>
      </c>
      <c r="D1220" s="50" t="s">
        <v>477</v>
      </c>
      <c r="E1220" s="50" t="s">
        <v>477</v>
      </c>
      <c r="F1220" s="7" t="s">
        <v>380</v>
      </c>
      <c r="G1220" s="119" t="s">
        <v>198</v>
      </c>
      <c r="H1220" s="30">
        <f>SUM(I1220:L1220)</f>
        <v>421729.32629</v>
      </c>
      <c r="I1220" s="30">
        <v>0</v>
      </c>
      <c r="J1220" s="30">
        <v>5835.54</v>
      </c>
      <c r="K1220" s="30">
        <v>107077.8</v>
      </c>
      <c r="L1220" s="30">
        <f>307893.46+922.52629</f>
        <v>308815.98629000003</v>
      </c>
      <c r="M1220" s="31">
        <f>80868-6500</f>
        <v>74368</v>
      </c>
      <c r="N1220" s="30">
        <f>61519.9-6800</f>
        <v>54719.9</v>
      </c>
      <c r="O1220" s="136"/>
      <c r="P1220" s="133"/>
    </row>
    <row r="1221" spans="1:16" ht="40.5" x14ac:dyDescent="0.35">
      <c r="A1221" s="133"/>
      <c r="B1221" s="66" t="s">
        <v>18</v>
      </c>
      <c r="C1221" s="69"/>
      <c r="D1221" s="83"/>
      <c r="E1221" s="83"/>
      <c r="F1221" s="86"/>
      <c r="G1221" s="69"/>
      <c r="H1221" s="9"/>
      <c r="I1221" s="9"/>
      <c r="J1221" s="9"/>
      <c r="K1221" s="9"/>
      <c r="L1221" s="9"/>
      <c r="M1221" s="9"/>
      <c r="N1221" s="9"/>
      <c r="O1221" s="136"/>
      <c r="P1221" s="133"/>
    </row>
    <row r="1222" spans="1:16" x14ac:dyDescent="0.35">
      <c r="A1222" s="133"/>
      <c r="B1222" s="66" t="s">
        <v>19</v>
      </c>
      <c r="C1222" s="69"/>
      <c r="D1222" s="83"/>
      <c r="E1222" s="83"/>
      <c r="F1222" s="86"/>
      <c r="G1222" s="69"/>
      <c r="H1222" s="9"/>
      <c r="I1222" s="9"/>
      <c r="J1222" s="9"/>
      <c r="K1222" s="9"/>
      <c r="L1222" s="9"/>
      <c r="M1222" s="9"/>
      <c r="N1222" s="9"/>
      <c r="O1222" s="136"/>
      <c r="P1222" s="133"/>
    </row>
    <row r="1223" spans="1:16" ht="40.5" x14ac:dyDescent="0.35">
      <c r="A1223" s="134"/>
      <c r="B1223" s="66" t="s">
        <v>20</v>
      </c>
      <c r="C1223" s="69"/>
      <c r="D1223" s="83"/>
      <c r="E1223" s="83"/>
      <c r="F1223" s="86"/>
      <c r="G1223" s="69"/>
      <c r="H1223" s="9"/>
      <c r="I1223" s="9"/>
      <c r="J1223" s="9"/>
      <c r="K1223" s="9"/>
      <c r="L1223" s="9"/>
      <c r="M1223" s="9"/>
      <c r="N1223" s="9"/>
      <c r="O1223" s="136"/>
      <c r="P1223" s="134"/>
    </row>
    <row r="1224" spans="1:16" ht="41.25" x14ac:dyDescent="0.35">
      <c r="A1224" s="132" t="s">
        <v>265</v>
      </c>
      <c r="B1224" s="101" t="s">
        <v>121</v>
      </c>
      <c r="C1224" s="69"/>
      <c r="D1224" s="83"/>
      <c r="E1224" s="83"/>
      <c r="F1224" s="86"/>
      <c r="G1224" s="69"/>
      <c r="H1224" s="9"/>
      <c r="I1224" s="9"/>
      <c r="J1224" s="9"/>
      <c r="K1224" s="9"/>
      <c r="L1224" s="9"/>
      <c r="M1224" s="9" t="s">
        <v>48</v>
      </c>
      <c r="N1224" s="9" t="s">
        <v>48</v>
      </c>
      <c r="O1224" s="136" t="s">
        <v>41</v>
      </c>
      <c r="P1224" s="132" t="s">
        <v>232</v>
      </c>
    </row>
    <row r="1225" spans="1:16" ht="40.5" x14ac:dyDescent="0.35">
      <c r="A1225" s="133"/>
      <c r="B1225" s="66" t="s">
        <v>33</v>
      </c>
      <c r="C1225" s="69"/>
      <c r="D1225" s="83"/>
      <c r="E1225" s="83"/>
      <c r="F1225" s="86"/>
      <c r="G1225" s="69"/>
      <c r="H1225" s="9"/>
      <c r="I1225" s="9" t="s">
        <v>27</v>
      </c>
      <c r="J1225" s="9" t="s">
        <v>27</v>
      </c>
      <c r="K1225" s="9" t="s">
        <v>27</v>
      </c>
      <c r="L1225" s="9" t="s">
        <v>27</v>
      </c>
      <c r="M1225" s="9"/>
      <c r="N1225" s="9"/>
      <c r="O1225" s="136"/>
      <c r="P1225" s="133"/>
    </row>
    <row r="1226" spans="1:16" ht="40.5" x14ac:dyDescent="0.35">
      <c r="A1226" s="133"/>
      <c r="B1226" s="66" t="s">
        <v>10</v>
      </c>
      <c r="C1226" s="69"/>
      <c r="D1226" s="83"/>
      <c r="E1226" s="83"/>
      <c r="F1226" s="86"/>
      <c r="G1226" s="69"/>
      <c r="H1226" s="10">
        <f>H1227</f>
        <v>0</v>
      </c>
      <c r="I1226" s="10">
        <f t="shared" ref="I1226:L1226" si="291">I1227</f>
        <v>0</v>
      </c>
      <c r="J1226" s="10">
        <f t="shared" si="291"/>
        <v>0</v>
      </c>
      <c r="K1226" s="10">
        <f t="shared" si="291"/>
        <v>0</v>
      </c>
      <c r="L1226" s="10">
        <f t="shared" si="291"/>
        <v>0</v>
      </c>
      <c r="M1226" s="10">
        <f>M1227</f>
        <v>6500</v>
      </c>
      <c r="N1226" s="10">
        <f>N1227</f>
        <v>6800</v>
      </c>
      <c r="O1226" s="136"/>
      <c r="P1226" s="133"/>
    </row>
    <row r="1227" spans="1:16" ht="40.5" x14ac:dyDescent="0.35">
      <c r="A1227" s="133"/>
      <c r="B1227" s="124" t="s">
        <v>32</v>
      </c>
      <c r="C1227" s="88">
        <v>126</v>
      </c>
      <c r="D1227" s="50" t="s">
        <v>477</v>
      </c>
      <c r="E1227" s="50" t="s">
        <v>477</v>
      </c>
      <c r="F1227" s="7" t="s">
        <v>380</v>
      </c>
      <c r="G1227" s="119" t="s">
        <v>198</v>
      </c>
      <c r="H1227" s="26">
        <f>SUM(I1227:L1227)</f>
        <v>0</v>
      </c>
      <c r="I1227" s="26">
        <v>0</v>
      </c>
      <c r="J1227" s="26">
        <v>0</v>
      </c>
      <c r="K1227" s="26">
        <v>0</v>
      </c>
      <c r="L1227" s="26">
        <v>0</v>
      </c>
      <c r="M1227" s="10">
        <v>6500</v>
      </c>
      <c r="N1227" s="26">
        <v>6800</v>
      </c>
      <c r="O1227" s="136"/>
      <c r="P1227" s="133"/>
    </row>
    <row r="1228" spans="1:16" ht="40.5" x14ac:dyDescent="0.35">
      <c r="A1228" s="133"/>
      <c r="B1228" s="66" t="s">
        <v>18</v>
      </c>
      <c r="C1228" s="69"/>
      <c r="D1228" s="83"/>
      <c r="E1228" s="83"/>
      <c r="F1228" s="86"/>
      <c r="G1228" s="69"/>
      <c r="H1228" s="9"/>
      <c r="I1228" s="9"/>
      <c r="J1228" s="9"/>
      <c r="K1228" s="9"/>
      <c r="L1228" s="9"/>
      <c r="M1228" s="9"/>
      <c r="N1228" s="9"/>
      <c r="O1228" s="136"/>
      <c r="P1228" s="133"/>
    </row>
    <row r="1229" spans="1:16" x14ac:dyDescent="0.35">
      <c r="A1229" s="133"/>
      <c r="B1229" s="66" t="s">
        <v>19</v>
      </c>
      <c r="C1229" s="69"/>
      <c r="D1229" s="83"/>
      <c r="E1229" s="83"/>
      <c r="F1229" s="86"/>
      <c r="G1229" s="69"/>
      <c r="H1229" s="9"/>
      <c r="I1229" s="9"/>
      <c r="J1229" s="9"/>
      <c r="K1229" s="9"/>
      <c r="L1229" s="9"/>
      <c r="M1229" s="9"/>
      <c r="N1229" s="9"/>
      <c r="O1229" s="136"/>
      <c r="P1229" s="133"/>
    </row>
    <row r="1230" spans="1:16" ht="40.5" x14ac:dyDescent="0.35">
      <c r="A1230" s="134"/>
      <c r="B1230" s="66" t="s">
        <v>20</v>
      </c>
      <c r="C1230" s="69"/>
      <c r="D1230" s="83"/>
      <c r="E1230" s="83"/>
      <c r="F1230" s="86"/>
      <c r="G1230" s="69"/>
      <c r="H1230" s="9"/>
      <c r="I1230" s="9"/>
      <c r="J1230" s="9"/>
      <c r="K1230" s="9"/>
      <c r="L1230" s="9"/>
      <c r="M1230" s="9"/>
      <c r="N1230" s="9"/>
      <c r="O1230" s="136"/>
      <c r="P1230" s="134"/>
    </row>
    <row r="1231" spans="1:16" ht="41.25" x14ac:dyDescent="0.35">
      <c r="A1231" s="132" t="s">
        <v>307</v>
      </c>
      <c r="B1231" s="101" t="s">
        <v>121</v>
      </c>
      <c r="C1231" s="69"/>
      <c r="D1231" s="83"/>
      <c r="E1231" s="83"/>
      <c r="F1231" s="86"/>
      <c r="G1231" s="69"/>
      <c r="H1231" s="16">
        <v>12</v>
      </c>
      <c r="I1231" s="16"/>
      <c r="J1231" s="16">
        <v>1</v>
      </c>
      <c r="K1231" s="16">
        <v>2</v>
      </c>
      <c r="L1231" s="16">
        <v>9</v>
      </c>
      <c r="M1231" s="16">
        <v>5</v>
      </c>
      <c r="N1231" s="16">
        <v>7</v>
      </c>
      <c r="O1231" s="136" t="s">
        <v>41</v>
      </c>
      <c r="P1231" s="132" t="s">
        <v>606</v>
      </c>
    </row>
    <row r="1232" spans="1:16" ht="40.5" x14ac:dyDescent="0.35">
      <c r="A1232" s="133"/>
      <c r="B1232" s="66" t="s">
        <v>33</v>
      </c>
      <c r="C1232" s="69"/>
      <c r="D1232" s="83"/>
      <c r="E1232" s="83"/>
      <c r="F1232" s="86"/>
      <c r="G1232" s="69"/>
      <c r="H1232" s="9"/>
      <c r="I1232" s="9" t="s">
        <v>27</v>
      </c>
      <c r="J1232" s="9" t="s">
        <v>27</v>
      </c>
      <c r="K1232" s="9" t="s">
        <v>27</v>
      </c>
      <c r="L1232" s="9" t="s">
        <v>27</v>
      </c>
      <c r="M1232" s="9"/>
      <c r="N1232" s="32"/>
      <c r="O1232" s="136"/>
      <c r="P1232" s="133"/>
    </row>
    <row r="1233" spans="1:16" ht="40.5" x14ac:dyDescent="0.35">
      <c r="A1233" s="133"/>
      <c r="B1233" s="66" t="s">
        <v>10</v>
      </c>
      <c r="C1233" s="69"/>
      <c r="D1233" s="83"/>
      <c r="E1233" s="83"/>
      <c r="F1233" s="86"/>
      <c r="G1233" s="69"/>
      <c r="H1233" s="10">
        <f>H1234</f>
        <v>137401</v>
      </c>
      <c r="I1233" s="10">
        <f t="shared" ref="I1233:L1233" si="292">I1234</f>
        <v>0</v>
      </c>
      <c r="J1233" s="10">
        <f t="shared" si="292"/>
        <v>973.8</v>
      </c>
      <c r="K1233" s="10">
        <f t="shared" si="292"/>
        <v>18200</v>
      </c>
      <c r="L1233" s="10">
        <f t="shared" si="292"/>
        <v>118227.2</v>
      </c>
      <c r="M1233" s="10">
        <f>M1234</f>
        <v>20216.900000000001</v>
      </c>
      <c r="N1233" s="10">
        <f>N1234</f>
        <v>15380</v>
      </c>
      <c r="O1233" s="136"/>
      <c r="P1233" s="133"/>
    </row>
    <row r="1234" spans="1:16" ht="40.5" x14ac:dyDescent="0.35">
      <c r="A1234" s="133"/>
      <c r="B1234" s="124" t="s">
        <v>32</v>
      </c>
      <c r="C1234" s="88">
        <v>126</v>
      </c>
      <c r="D1234" s="50" t="s">
        <v>477</v>
      </c>
      <c r="E1234" s="50" t="s">
        <v>477</v>
      </c>
      <c r="F1234" s="7" t="s">
        <v>380</v>
      </c>
      <c r="G1234" s="119" t="s">
        <v>198</v>
      </c>
      <c r="H1234" s="26">
        <f>SUM(I1234:L1234)</f>
        <v>137401</v>
      </c>
      <c r="I1234" s="26">
        <v>0</v>
      </c>
      <c r="J1234" s="26">
        <v>973.8</v>
      </c>
      <c r="K1234" s="26">
        <v>18200</v>
      </c>
      <c r="L1234" s="26">
        <v>118227.2</v>
      </c>
      <c r="M1234" s="10">
        <v>20216.900000000001</v>
      </c>
      <c r="N1234" s="26">
        <v>15380</v>
      </c>
      <c r="O1234" s="136"/>
      <c r="P1234" s="133"/>
    </row>
    <row r="1235" spans="1:16" ht="40.5" x14ac:dyDescent="0.35">
      <c r="A1235" s="133"/>
      <c r="B1235" s="66" t="s">
        <v>18</v>
      </c>
      <c r="C1235" s="69"/>
      <c r="D1235" s="83"/>
      <c r="E1235" s="83"/>
      <c r="F1235" s="86"/>
      <c r="G1235" s="69"/>
      <c r="H1235" s="9"/>
      <c r="I1235" s="9"/>
      <c r="J1235" s="9"/>
      <c r="K1235" s="9"/>
      <c r="L1235" s="9"/>
      <c r="M1235" s="9"/>
      <c r="N1235" s="9"/>
      <c r="O1235" s="136"/>
      <c r="P1235" s="133"/>
    </row>
    <row r="1236" spans="1:16" x14ac:dyDescent="0.35">
      <c r="A1236" s="133"/>
      <c r="B1236" s="66" t="s">
        <v>19</v>
      </c>
      <c r="C1236" s="69"/>
      <c r="D1236" s="83"/>
      <c r="E1236" s="83"/>
      <c r="F1236" s="86"/>
      <c r="G1236" s="69"/>
      <c r="H1236" s="9"/>
      <c r="I1236" s="9"/>
      <c r="J1236" s="9"/>
      <c r="K1236" s="9"/>
      <c r="L1236" s="9"/>
      <c r="M1236" s="9"/>
      <c r="N1236" s="9"/>
      <c r="O1236" s="136"/>
      <c r="P1236" s="133"/>
    </row>
    <row r="1237" spans="1:16" ht="40.5" x14ac:dyDescent="0.35">
      <c r="A1237" s="134"/>
      <c r="B1237" s="66" t="s">
        <v>20</v>
      </c>
      <c r="C1237" s="69"/>
      <c r="D1237" s="83"/>
      <c r="E1237" s="83"/>
      <c r="F1237" s="86"/>
      <c r="G1237" s="69"/>
      <c r="H1237" s="9"/>
      <c r="I1237" s="9"/>
      <c r="J1237" s="9"/>
      <c r="K1237" s="9"/>
      <c r="L1237" s="9"/>
      <c r="M1237" s="9"/>
      <c r="N1237" s="9"/>
      <c r="O1237" s="136"/>
      <c r="P1237" s="134"/>
    </row>
    <row r="1238" spans="1:16" ht="41.25" x14ac:dyDescent="0.35">
      <c r="A1238" s="132" t="s">
        <v>613</v>
      </c>
      <c r="B1238" s="101" t="s">
        <v>596</v>
      </c>
      <c r="C1238" s="69"/>
      <c r="D1238" s="83"/>
      <c r="E1238" s="83"/>
      <c r="F1238" s="86"/>
      <c r="G1238" s="69"/>
      <c r="H1238" s="16">
        <v>18</v>
      </c>
      <c r="I1238" s="16"/>
      <c r="J1238" s="16"/>
      <c r="K1238" s="16"/>
      <c r="L1238" s="16">
        <v>18</v>
      </c>
      <c r="M1238" s="9"/>
      <c r="N1238" s="9"/>
      <c r="O1238" s="136" t="s">
        <v>41</v>
      </c>
      <c r="P1238" s="132" t="s">
        <v>645</v>
      </c>
    </row>
    <row r="1239" spans="1:16" ht="40.5" x14ac:dyDescent="0.35">
      <c r="A1239" s="133"/>
      <c r="B1239" s="66" t="s">
        <v>33</v>
      </c>
      <c r="C1239" s="69"/>
      <c r="D1239" s="83"/>
      <c r="E1239" s="83"/>
      <c r="F1239" s="86"/>
      <c r="G1239" s="69"/>
      <c r="H1239" s="9"/>
      <c r="I1239" s="9" t="s">
        <v>27</v>
      </c>
      <c r="J1239" s="9" t="s">
        <v>27</v>
      </c>
      <c r="K1239" s="9" t="s">
        <v>27</v>
      </c>
      <c r="L1239" s="9" t="s">
        <v>27</v>
      </c>
      <c r="M1239" s="9"/>
      <c r="N1239" s="32"/>
      <c r="O1239" s="136"/>
      <c r="P1239" s="133"/>
    </row>
    <row r="1240" spans="1:16" ht="40.5" x14ac:dyDescent="0.35">
      <c r="A1240" s="133"/>
      <c r="B1240" s="66" t="s">
        <v>10</v>
      </c>
      <c r="C1240" s="69"/>
      <c r="D1240" s="83"/>
      <c r="E1240" s="83"/>
      <c r="F1240" s="86"/>
      <c r="G1240" s="69"/>
      <c r="H1240" s="10">
        <f>H1241</f>
        <v>15960</v>
      </c>
      <c r="I1240" s="10">
        <f t="shared" ref="I1240:L1240" si="293">I1241</f>
        <v>0</v>
      </c>
      <c r="J1240" s="10">
        <f t="shared" si="293"/>
        <v>0</v>
      </c>
      <c r="K1240" s="10">
        <f t="shared" si="293"/>
        <v>0</v>
      </c>
      <c r="L1240" s="10">
        <f t="shared" si="293"/>
        <v>15960</v>
      </c>
      <c r="M1240" s="10">
        <f>M1241</f>
        <v>0</v>
      </c>
      <c r="N1240" s="10">
        <f>N1241</f>
        <v>0</v>
      </c>
      <c r="O1240" s="136"/>
      <c r="P1240" s="133"/>
    </row>
    <row r="1241" spans="1:16" ht="40.5" x14ac:dyDescent="0.35">
      <c r="A1241" s="133"/>
      <c r="B1241" s="124" t="s">
        <v>32</v>
      </c>
      <c r="C1241" s="88">
        <v>126</v>
      </c>
      <c r="D1241" s="50" t="s">
        <v>477</v>
      </c>
      <c r="E1241" s="50" t="s">
        <v>477</v>
      </c>
      <c r="F1241" s="7" t="s">
        <v>380</v>
      </c>
      <c r="G1241" s="119" t="s">
        <v>198</v>
      </c>
      <c r="H1241" s="26">
        <f>SUM(I1241:L1241)</f>
        <v>15960</v>
      </c>
      <c r="I1241" s="26">
        <v>0</v>
      </c>
      <c r="J1241" s="26">
        <v>0</v>
      </c>
      <c r="K1241" s="26">
        <v>0</v>
      </c>
      <c r="L1241" s="26">
        <v>15960</v>
      </c>
      <c r="M1241" s="10">
        <v>0</v>
      </c>
      <c r="N1241" s="26">
        <v>0</v>
      </c>
      <c r="O1241" s="136"/>
      <c r="P1241" s="133"/>
    </row>
    <row r="1242" spans="1:16" ht="40.5" x14ac:dyDescent="0.35">
      <c r="A1242" s="133"/>
      <c r="B1242" s="66" t="s">
        <v>18</v>
      </c>
      <c r="C1242" s="69"/>
      <c r="D1242" s="83"/>
      <c r="E1242" s="83"/>
      <c r="F1242" s="86"/>
      <c r="G1242" s="69"/>
      <c r="H1242" s="9"/>
      <c r="I1242" s="9"/>
      <c r="J1242" s="9"/>
      <c r="K1242" s="9"/>
      <c r="L1242" s="9"/>
      <c r="M1242" s="9"/>
      <c r="N1242" s="9"/>
      <c r="O1242" s="136"/>
      <c r="P1242" s="133"/>
    </row>
    <row r="1243" spans="1:16" x14ac:dyDescent="0.35">
      <c r="A1243" s="133"/>
      <c r="B1243" s="66" t="s">
        <v>19</v>
      </c>
      <c r="C1243" s="69"/>
      <c r="D1243" s="83"/>
      <c r="E1243" s="83"/>
      <c r="F1243" s="86"/>
      <c r="G1243" s="69"/>
      <c r="H1243" s="9"/>
      <c r="I1243" s="9"/>
      <c r="J1243" s="9"/>
      <c r="K1243" s="9"/>
      <c r="L1243" s="9"/>
      <c r="M1243" s="9"/>
      <c r="N1243" s="9"/>
      <c r="O1243" s="136"/>
      <c r="P1243" s="133"/>
    </row>
    <row r="1244" spans="1:16" ht="40.5" x14ac:dyDescent="0.35">
      <c r="A1244" s="134"/>
      <c r="B1244" s="66" t="s">
        <v>20</v>
      </c>
      <c r="C1244" s="69"/>
      <c r="D1244" s="83"/>
      <c r="E1244" s="83"/>
      <c r="F1244" s="86"/>
      <c r="G1244" s="69"/>
      <c r="H1244" s="9"/>
      <c r="I1244" s="9"/>
      <c r="J1244" s="9"/>
      <c r="K1244" s="9"/>
      <c r="L1244" s="9"/>
      <c r="M1244" s="9"/>
      <c r="N1244" s="9"/>
      <c r="O1244" s="136"/>
      <c r="P1244" s="134"/>
    </row>
    <row r="1245" spans="1:16" ht="41.25" x14ac:dyDescent="0.35">
      <c r="A1245" s="132" t="s">
        <v>614</v>
      </c>
      <c r="B1245" s="101" t="s">
        <v>121</v>
      </c>
      <c r="C1245" s="69"/>
      <c r="D1245" s="83"/>
      <c r="E1245" s="83"/>
      <c r="F1245" s="86"/>
      <c r="G1245" s="69"/>
      <c r="H1245" s="9" t="s">
        <v>48</v>
      </c>
      <c r="I1245" s="9"/>
      <c r="J1245" s="9"/>
      <c r="K1245" s="9" t="s">
        <v>48</v>
      </c>
      <c r="L1245" s="9"/>
      <c r="M1245" s="9"/>
      <c r="N1245" s="9"/>
      <c r="O1245" s="136" t="s">
        <v>41</v>
      </c>
      <c r="P1245" s="132" t="s">
        <v>704</v>
      </c>
    </row>
    <row r="1246" spans="1:16" ht="40.5" x14ac:dyDescent="0.35">
      <c r="A1246" s="133"/>
      <c r="B1246" s="66" t="s">
        <v>33</v>
      </c>
      <c r="C1246" s="69"/>
      <c r="D1246" s="83"/>
      <c r="E1246" s="83"/>
      <c r="F1246" s="86"/>
      <c r="G1246" s="69"/>
      <c r="H1246" s="9"/>
      <c r="I1246" s="9" t="s">
        <v>27</v>
      </c>
      <c r="J1246" s="9" t="s">
        <v>27</v>
      </c>
      <c r="K1246" s="9" t="s">
        <v>27</v>
      </c>
      <c r="L1246" s="9" t="s">
        <v>27</v>
      </c>
      <c r="M1246" s="9"/>
      <c r="N1246" s="32"/>
      <c r="O1246" s="136"/>
      <c r="P1246" s="133"/>
    </row>
    <row r="1247" spans="1:16" ht="40.5" x14ac:dyDescent="0.35">
      <c r="A1247" s="133"/>
      <c r="B1247" s="66" t="s">
        <v>10</v>
      </c>
      <c r="C1247" s="69"/>
      <c r="D1247" s="83"/>
      <c r="E1247" s="83"/>
      <c r="F1247" s="86"/>
      <c r="G1247" s="69"/>
      <c r="H1247" s="10">
        <f>H1248</f>
        <v>14940.35</v>
      </c>
      <c r="I1247" s="10">
        <f t="shared" ref="I1247:L1247" si="294">I1248</f>
        <v>0</v>
      </c>
      <c r="J1247" s="10">
        <f t="shared" si="294"/>
        <v>0</v>
      </c>
      <c r="K1247" s="10">
        <f t="shared" si="294"/>
        <v>14940.35</v>
      </c>
      <c r="L1247" s="10">
        <f t="shared" si="294"/>
        <v>0</v>
      </c>
      <c r="M1247" s="10">
        <f>M1248</f>
        <v>0</v>
      </c>
      <c r="N1247" s="10">
        <f>N1248</f>
        <v>0</v>
      </c>
      <c r="O1247" s="136"/>
      <c r="P1247" s="133"/>
    </row>
    <row r="1248" spans="1:16" ht="40.5" x14ac:dyDescent="0.35">
      <c r="A1248" s="133"/>
      <c r="B1248" s="124" t="s">
        <v>32</v>
      </c>
      <c r="C1248" s="88">
        <v>126</v>
      </c>
      <c r="D1248" s="50" t="s">
        <v>477</v>
      </c>
      <c r="E1248" s="50" t="s">
        <v>477</v>
      </c>
      <c r="F1248" s="7" t="s">
        <v>380</v>
      </c>
      <c r="G1248" s="119" t="s">
        <v>198</v>
      </c>
      <c r="H1248" s="26">
        <f>SUM(I1248:L1248)</f>
        <v>14940.35</v>
      </c>
      <c r="I1248" s="26">
        <v>0</v>
      </c>
      <c r="J1248" s="26">
        <v>0</v>
      </c>
      <c r="K1248" s="26">
        <v>14940.35</v>
      </c>
      <c r="L1248" s="26">
        <v>0</v>
      </c>
      <c r="M1248" s="10">
        <v>0</v>
      </c>
      <c r="N1248" s="26">
        <v>0</v>
      </c>
      <c r="O1248" s="136"/>
      <c r="P1248" s="133"/>
    </row>
    <row r="1249" spans="1:16" ht="40.5" x14ac:dyDescent="0.35">
      <c r="A1249" s="133"/>
      <c r="B1249" s="66" t="s">
        <v>18</v>
      </c>
      <c r="C1249" s="69"/>
      <c r="D1249" s="83"/>
      <c r="E1249" s="83"/>
      <c r="F1249" s="86"/>
      <c r="G1249" s="69"/>
      <c r="H1249" s="9"/>
      <c r="I1249" s="9"/>
      <c r="J1249" s="9"/>
      <c r="K1249" s="9"/>
      <c r="L1249" s="9"/>
      <c r="M1249" s="9"/>
      <c r="N1249" s="9"/>
      <c r="O1249" s="136"/>
      <c r="P1249" s="133"/>
    </row>
    <row r="1250" spans="1:16" x14ac:dyDescent="0.35">
      <c r="A1250" s="133"/>
      <c r="B1250" s="66" t="s">
        <v>19</v>
      </c>
      <c r="C1250" s="69"/>
      <c r="D1250" s="83"/>
      <c r="E1250" s="83"/>
      <c r="F1250" s="86"/>
      <c r="G1250" s="69"/>
      <c r="H1250" s="9"/>
      <c r="I1250" s="9"/>
      <c r="J1250" s="9"/>
      <c r="K1250" s="9"/>
      <c r="L1250" s="9"/>
      <c r="M1250" s="9"/>
      <c r="N1250" s="9"/>
      <c r="O1250" s="136"/>
      <c r="P1250" s="133"/>
    </row>
    <row r="1251" spans="1:16" ht="40.5" x14ac:dyDescent="0.35">
      <c r="A1251" s="134"/>
      <c r="B1251" s="66" t="s">
        <v>20</v>
      </c>
      <c r="C1251" s="69"/>
      <c r="D1251" s="83"/>
      <c r="E1251" s="83"/>
      <c r="F1251" s="86"/>
      <c r="G1251" s="69"/>
      <c r="H1251" s="9"/>
      <c r="I1251" s="9"/>
      <c r="J1251" s="9"/>
      <c r="K1251" s="9"/>
      <c r="L1251" s="9"/>
      <c r="M1251" s="9"/>
      <c r="N1251" s="9"/>
      <c r="O1251" s="136"/>
      <c r="P1251" s="134"/>
    </row>
    <row r="1252" spans="1:16" ht="41.25" x14ac:dyDescent="0.35">
      <c r="A1252" s="132" t="s">
        <v>631</v>
      </c>
      <c r="B1252" s="101" t="s">
        <v>121</v>
      </c>
      <c r="C1252" s="69"/>
      <c r="D1252" s="83"/>
      <c r="E1252" s="83"/>
      <c r="F1252" s="86"/>
      <c r="G1252" s="69"/>
      <c r="H1252" s="16">
        <v>1</v>
      </c>
      <c r="I1252" s="16"/>
      <c r="J1252" s="16"/>
      <c r="K1252" s="16">
        <v>1</v>
      </c>
      <c r="L1252" s="9"/>
      <c r="M1252" s="9"/>
      <c r="N1252" s="9"/>
      <c r="O1252" s="136" t="s">
        <v>628</v>
      </c>
      <c r="P1252" s="132" t="s">
        <v>644</v>
      </c>
    </row>
    <row r="1253" spans="1:16" ht="40.5" x14ac:dyDescent="0.35">
      <c r="A1253" s="133"/>
      <c r="B1253" s="66" t="s">
        <v>33</v>
      </c>
      <c r="C1253" s="69"/>
      <c r="D1253" s="83"/>
      <c r="E1253" s="83"/>
      <c r="F1253" s="86"/>
      <c r="G1253" s="69"/>
      <c r="H1253" s="9"/>
      <c r="I1253" s="9" t="s">
        <v>27</v>
      </c>
      <c r="J1253" s="9" t="s">
        <v>27</v>
      </c>
      <c r="K1253" s="9" t="s">
        <v>27</v>
      </c>
      <c r="L1253" s="9" t="s">
        <v>27</v>
      </c>
      <c r="M1253" s="9"/>
      <c r="N1253" s="32"/>
      <c r="O1253" s="136"/>
      <c r="P1253" s="133"/>
    </row>
    <row r="1254" spans="1:16" ht="40.5" x14ac:dyDescent="0.35">
      <c r="A1254" s="133"/>
      <c r="B1254" s="66" t="s">
        <v>10</v>
      </c>
      <c r="C1254" s="69"/>
      <c r="D1254" s="83"/>
      <c r="E1254" s="83"/>
      <c r="F1254" s="86"/>
      <c r="G1254" s="69"/>
      <c r="H1254" s="10">
        <f>H1255</f>
        <v>9805.7000000000007</v>
      </c>
      <c r="I1254" s="10">
        <f t="shared" ref="I1254:L1254" si="295">I1255</f>
        <v>0</v>
      </c>
      <c r="J1254" s="10">
        <f t="shared" si="295"/>
        <v>0</v>
      </c>
      <c r="K1254" s="10">
        <f t="shared" si="295"/>
        <v>9805.7000000000007</v>
      </c>
      <c r="L1254" s="10">
        <f t="shared" si="295"/>
        <v>0</v>
      </c>
      <c r="M1254" s="10">
        <f>M1255</f>
        <v>0</v>
      </c>
      <c r="N1254" s="10">
        <f>N1255</f>
        <v>0</v>
      </c>
      <c r="O1254" s="136"/>
      <c r="P1254" s="133"/>
    </row>
    <row r="1255" spans="1:16" x14ac:dyDescent="0.35">
      <c r="A1255" s="133"/>
      <c r="B1255" s="124" t="s">
        <v>32</v>
      </c>
      <c r="C1255" s="88">
        <v>120</v>
      </c>
      <c r="D1255" s="50" t="s">
        <v>477</v>
      </c>
      <c r="E1255" s="50" t="s">
        <v>477</v>
      </c>
      <c r="F1255" s="7" t="s">
        <v>629</v>
      </c>
      <c r="G1255" s="119">
        <v>400</v>
      </c>
      <c r="H1255" s="26">
        <f>SUM(I1255:L1255)</f>
        <v>9805.7000000000007</v>
      </c>
      <c r="I1255" s="26">
        <v>0</v>
      </c>
      <c r="J1255" s="26">
        <v>0</v>
      </c>
      <c r="K1255" s="26">
        <v>9805.7000000000007</v>
      </c>
      <c r="L1255" s="26">
        <v>0</v>
      </c>
      <c r="M1255" s="10">
        <v>0</v>
      </c>
      <c r="N1255" s="26">
        <v>0</v>
      </c>
      <c r="O1255" s="136"/>
      <c r="P1255" s="133"/>
    </row>
    <row r="1256" spans="1:16" ht="40.5" x14ac:dyDescent="0.35">
      <c r="A1256" s="133"/>
      <c r="B1256" s="66" t="s">
        <v>18</v>
      </c>
      <c r="C1256" s="69"/>
      <c r="D1256" s="83"/>
      <c r="E1256" s="83"/>
      <c r="F1256" s="86"/>
      <c r="G1256" s="69"/>
      <c r="H1256" s="9"/>
      <c r="I1256" s="9"/>
      <c r="J1256" s="9"/>
      <c r="K1256" s="9"/>
      <c r="L1256" s="9"/>
      <c r="M1256" s="9"/>
      <c r="N1256" s="9"/>
      <c r="O1256" s="136"/>
      <c r="P1256" s="133"/>
    </row>
    <row r="1257" spans="1:16" x14ac:dyDescent="0.35">
      <c r="A1257" s="133"/>
      <c r="B1257" s="66" t="s">
        <v>19</v>
      </c>
      <c r="C1257" s="69"/>
      <c r="D1257" s="83"/>
      <c r="E1257" s="83"/>
      <c r="F1257" s="86"/>
      <c r="G1257" s="69"/>
      <c r="H1257" s="9"/>
      <c r="I1257" s="9"/>
      <c r="J1257" s="9"/>
      <c r="K1257" s="9"/>
      <c r="L1257" s="9"/>
      <c r="M1257" s="9"/>
      <c r="N1257" s="9"/>
      <c r="O1257" s="136"/>
      <c r="P1257" s="133"/>
    </row>
    <row r="1258" spans="1:16" ht="40.5" x14ac:dyDescent="0.35">
      <c r="A1258" s="134"/>
      <c r="B1258" s="66" t="s">
        <v>20</v>
      </c>
      <c r="C1258" s="69"/>
      <c r="D1258" s="83"/>
      <c r="E1258" s="83"/>
      <c r="F1258" s="86"/>
      <c r="G1258" s="69"/>
      <c r="H1258" s="9"/>
      <c r="I1258" s="9"/>
      <c r="J1258" s="9"/>
      <c r="K1258" s="9"/>
      <c r="L1258" s="9"/>
      <c r="M1258" s="9"/>
      <c r="N1258" s="9"/>
      <c r="O1258" s="136"/>
      <c r="P1258" s="134"/>
    </row>
    <row r="1259" spans="1:16" ht="41.25" x14ac:dyDescent="0.35">
      <c r="A1259" s="132" t="s">
        <v>343</v>
      </c>
      <c r="B1259" s="103" t="s">
        <v>193</v>
      </c>
      <c r="C1259" s="119"/>
      <c r="D1259" s="50"/>
      <c r="E1259" s="50"/>
      <c r="F1259" s="65"/>
      <c r="G1259" s="119"/>
      <c r="H1259" s="16">
        <v>1</v>
      </c>
      <c r="I1259" s="16"/>
      <c r="J1259" s="16"/>
      <c r="K1259" s="16"/>
      <c r="L1259" s="16">
        <v>1</v>
      </c>
      <c r="M1259" s="16">
        <v>1</v>
      </c>
      <c r="N1259" s="16">
        <v>6</v>
      </c>
      <c r="O1259" s="137" t="s">
        <v>196</v>
      </c>
      <c r="P1259" s="132" t="s">
        <v>648</v>
      </c>
    </row>
    <row r="1260" spans="1:16" ht="40.5" x14ac:dyDescent="0.35">
      <c r="A1260" s="133"/>
      <c r="B1260" s="49" t="s">
        <v>16</v>
      </c>
      <c r="C1260" s="119"/>
      <c r="D1260" s="50"/>
      <c r="E1260" s="50"/>
      <c r="F1260" s="65"/>
      <c r="G1260" s="119"/>
      <c r="H1260" s="9"/>
      <c r="I1260" s="9" t="s">
        <v>27</v>
      </c>
      <c r="J1260" s="9" t="s">
        <v>27</v>
      </c>
      <c r="K1260" s="9" t="s">
        <v>27</v>
      </c>
      <c r="L1260" s="9" t="s">
        <v>27</v>
      </c>
      <c r="M1260" s="9"/>
      <c r="N1260" s="9"/>
      <c r="O1260" s="138"/>
      <c r="P1260" s="133"/>
    </row>
    <row r="1261" spans="1:16" ht="40.5" x14ac:dyDescent="0.35">
      <c r="A1261" s="133"/>
      <c r="B1261" s="49" t="s">
        <v>10</v>
      </c>
      <c r="C1261" s="119"/>
      <c r="D1261" s="50"/>
      <c r="E1261" s="50"/>
      <c r="F1261" s="65"/>
      <c r="G1261" s="119"/>
      <c r="H1261" s="9">
        <f>H1262+H1263</f>
        <v>1261858</v>
      </c>
      <c r="I1261" s="9">
        <f t="shared" ref="I1261:L1261" si="296">I1262+I1263</f>
        <v>14132.222</v>
      </c>
      <c r="J1261" s="9">
        <f t="shared" si="296"/>
        <v>218530.40513999999</v>
      </c>
      <c r="K1261" s="9">
        <f t="shared" si="296"/>
        <v>225940.89174999998</v>
      </c>
      <c r="L1261" s="9">
        <f t="shared" si="296"/>
        <v>803254.48111000005</v>
      </c>
      <c r="M1261" s="9">
        <f>M1262+M1263</f>
        <v>3558501.7</v>
      </c>
      <c r="N1261" s="9">
        <f>N1262+N1263</f>
        <v>3130080.2</v>
      </c>
      <c r="O1261" s="138"/>
      <c r="P1261" s="133"/>
    </row>
    <row r="1262" spans="1:16" x14ac:dyDescent="0.35">
      <c r="A1262" s="133"/>
      <c r="B1262" s="49" t="s">
        <v>32</v>
      </c>
      <c r="C1262" s="119"/>
      <c r="D1262" s="50"/>
      <c r="E1262" s="50"/>
      <c r="F1262" s="65"/>
      <c r="G1262" s="119"/>
      <c r="H1262" s="9">
        <f>H1269+H1276+H1284+H1283+H1291+H1298+H1305+H1312+H1319+H1326+H1333+H1340+H1347+H1354+H1361+H1368+H1375+H1382+H1389+H1396</f>
        <v>742244.99999999988</v>
      </c>
      <c r="I1262" s="9">
        <f t="shared" ref="I1262:N1262" si="297">I1269+I1276+I1284+I1283+I1291+I1298+I1305+I1312+I1319+I1326+I1333+I1340+I1347+I1354+I1361+I1368+I1375+I1382+I1389+I1396</f>
        <v>14132.222</v>
      </c>
      <c r="J1262" s="9">
        <f t="shared" si="297"/>
        <v>124930.40513999999</v>
      </c>
      <c r="K1262" s="9">
        <f t="shared" si="297"/>
        <v>154940.89174999998</v>
      </c>
      <c r="L1262" s="9">
        <f t="shared" si="297"/>
        <v>448241.48110999999</v>
      </c>
      <c r="M1262" s="9">
        <f t="shared" si="297"/>
        <v>1718467.7000000002</v>
      </c>
      <c r="N1262" s="9">
        <f t="shared" si="297"/>
        <v>1644854.2000000002</v>
      </c>
      <c r="O1262" s="138"/>
      <c r="P1262" s="133"/>
    </row>
    <row r="1263" spans="1:16" ht="40.5" x14ac:dyDescent="0.35">
      <c r="A1263" s="133"/>
      <c r="B1263" s="49" t="s">
        <v>18</v>
      </c>
      <c r="C1263" s="69"/>
      <c r="D1263" s="83"/>
      <c r="E1263" s="83"/>
      <c r="F1263" s="86"/>
      <c r="G1263" s="69"/>
      <c r="H1263" s="9">
        <f>H1270+H1277+H1285+H1292+H1299+H1306+H1313+H1320+H1327+H1334+H1341+H1348+H1355+H1362+H1369+H1376+H1383+H1390+H1397</f>
        <v>519613</v>
      </c>
      <c r="I1263" s="9">
        <f t="shared" ref="I1263:N1263" si="298">I1270+I1277+I1285+I1292+I1299+I1306+I1313+I1320+I1327+I1334+I1341+I1348+I1355+I1362+I1369+I1376+I1383+I1390+I1397</f>
        <v>0</v>
      </c>
      <c r="J1263" s="9">
        <f>J1270+J1277+J1285+J1292+J1299+J1306+J1313+J1320+J1327+J1334+J1341+J1348+J1355+J1362+J1369+J1376+J1383+J1390+J1397</f>
        <v>93600</v>
      </c>
      <c r="K1263" s="9">
        <f t="shared" si="298"/>
        <v>71000</v>
      </c>
      <c r="L1263" s="9">
        <f t="shared" si="298"/>
        <v>355013</v>
      </c>
      <c r="M1263" s="9">
        <f t="shared" si="298"/>
        <v>1840034</v>
      </c>
      <c r="N1263" s="9">
        <f t="shared" si="298"/>
        <v>1485226</v>
      </c>
      <c r="O1263" s="138"/>
      <c r="P1263" s="133"/>
    </row>
    <row r="1264" spans="1:16" x14ac:dyDescent="0.35">
      <c r="A1264" s="133"/>
      <c r="B1264" s="49" t="s">
        <v>19</v>
      </c>
      <c r="C1264" s="69"/>
      <c r="D1264" s="83"/>
      <c r="E1264" s="83"/>
      <c r="F1264" s="86"/>
      <c r="G1264" s="69"/>
      <c r="H1264" s="9"/>
      <c r="I1264" s="9"/>
      <c r="J1264" s="9"/>
      <c r="K1264" s="9"/>
      <c r="L1264" s="9"/>
      <c r="M1264" s="9"/>
      <c r="N1264" s="9"/>
      <c r="O1264" s="138"/>
      <c r="P1264" s="133"/>
    </row>
    <row r="1265" spans="1:16" ht="201.75" customHeight="1" x14ac:dyDescent="0.35">
      <c r="A1265" s="134"/>
      <c r="B1265" s="49" t="s">
        <v>20</v>
      </c>
      <c r="C1265" s="69"/>
      <c r="D1265" s="83"/>
      <c r="E1265" s="83"/>
      <c r="F1265" s="86"/>
      <c r="G1265" s="69"/>
      <c r="H1265" s="9"/>
      <c r="I1265" s="9"/>
      <c r="J1265" s="9"/>
      <c r="K1265" s="9"/>
      <c r="L1265" s="9"/>
      <c r="M1265" s="9"/>
      <c r="N1265" s="9"/>
      <c r="O1265" s="139"/>
      <c r="P1265" s="134"/>
    </row>
    <row r="1266" spans="1:16" x14ac:dyDescent="0.35">
      <c r="A1266" s="132" t="s">
        <v>541</v>
      </c>
      <c r="B1266" s="102" t="s">
        <v>193</v>
      </c>
      <c r="C1266" s="119"/>
      <c r="D1266" s="50"/>
      <c r="E1266" s="50"/>
      <c r="F1266" s="65"/>
      <c r="G1266" s="119"/>
      <c r="H1266" s="9"/>
      <c r="I1266" s="9"/>
      <c r="J1266" s="9"/>
      <c r="K1266" s="9"/>
      <c r="L1266" s="9"/>
      <c r="M1266" s="9"/>
      <c r="N1266" s="16">
        <v>1</v>
      </c>
      <c r="O1266" s="137" t="s">
        <v>196</v>
      </c>
      <c r="P1266" s="132" t="s">
        <v>701</v>
      </c>
    </row>
    <row r="1267" spans="1:16" ht="40.5" x14ac:dyDescent="0.35">
      <c r="A1267" s="133"/>
      <c r="B1267" s="49" t="s">
        <v>33</v>
      </c>
      <c r="C1267" s="119"/>
      <c r="D1267" s="50"/>
      <c r="E1267" s="50"/>
      <c r="F1267" s="65"/>
      <c r="G1267" s="119"/>
      <c r="H1267" s="9"/>
      <c r="I1267" s="9" t="s">
        <v>27</v>
      </c>
      <c r="J1267" s="9" t="s">
        <v>27</v>
      </c>
      <c r="K1267" s="9" t="s">
        <v>27</v>
      </c>
      <c r="L1267" s="9" t="s">
        <v>27</v>
      </c>
      <c r="M1267" s="9"/>
      <c r="N1267" s="9"/>
      <c r="O1267" s="138"/>
      <c r="P1267" s="133"/>
    </row>
    <row r="1268" spans="1:16" ht="40.5" x14ac:dyDescent="0.35">
      <c r="A1268" s="133"/>
      <c r="B1268" s="49" t="s">
        <v>10</v>
      </c>
      <c r="C1268" s="119"/>
      <c r="D1268" s="50"/>
      <c r="E1268" s="50"/>
      <c r="F1268" s="65"/>
      <c r="G1268" s="119"/>
      <c r="H1268" s="9">
        <f>H1269</f>
        <v>104683.09999999999</v>
      </c>
      <c r="I1268" s="9">
        <f t="shared" ref="I1268:L1268" si="299">I1269</f>
        <v>0</v>
      </c>
      <c r="J1268" s="9">
        <f t="shared" si="299"/>
        <v>0</v>
      </c>
      <c r="K1268" s="9">
        <f t="shared" si="299"/>
        <v>20936.62</v>
      </c>
      <c r="L1268" s="9">
        <f t="shared" si="299"/>
        <v>83746.48</v>
      </c>
      <c r="M1268" s="9">
        <f>M1269</f>
        <v>146804.5</v>
      </c>
      <c r="N1268" s="9">
        <f>N1269</f>
        <v>26214.2</v>
      </c>
      <c r="O1268" s="138"/>
      <c r="P1268" s="133"/>
    </row>
    <row r="1269" spans="1:16" x14ac:dyDescent="0.35">
      <c r="A1269" s="133"/>
      <c r="B1269" s="49" t="s">
        <v>32</v>
      </c>
      <c r="C1269" s="119">
        <v>124</v>
      </c>
      <c r="D1269" s="50" t="s">
        <v>477</v>
      </c>
      <c r="E1269" s="50" t="s">
        <v>481</v>
      </c>
      <c r="F1269" s="119" t="s">
        <v>615</v>
      </c>
      <c r="G1269" s="119">
        <v>414</v>
      </c>
      <c r="H1269" s="9">
        <f>SUM(I1269:L1269)</f>
        <v>104683.09999999999</v>
      </c>
      <c r="I1269" s="9">
        <v>0</v>
      </c>
      <c r="J1269" s="9">
        <v>0</v>
      </c>
      <c r="K1269" s="9">
        <v>20936.62</v>
      </c>
      <c r="L1269" s="9">
        <v>83746.48</v>
      </c>
      <c r="M1269" s="9">
        <v>146804.5</v>
      </c>
      <c r="N1269" s="9">
        <v>26214.2</v>
      </c>
      <c r="O1269" s="138"/>
      <c r="P1269" s="133"/>
    </row>
    <row r="1270" spans="1:16" ht="40.5" x14ac:dyDescent="0.35">
      <c r="A1270" s="133"/>
      <c r="B1270" s="49" t="s">
        <v>18</v>
      </c>
      <c r="C1270" s="69"/>
      <c r="D1270" s="83"/>
      <c r="E1270" s="83"/>
      <c r="F1270" s="86"/>
      <c r="G1270" s="69"/>
      <c r="H1270" s="9"/>
      <c r="I1270" s="9"/>
      <c r="J1270" s="9"/>
      <c r="K1270" s="9"/>
      <c r="L1270" s="9"/>
      <c r="M1270" s="9"/>
      <c r="N1270" s="9"/>
      <c r="O1270" s="138"/>
      <c r="P1270" s="133"/>
    </row>
    <row r="1271" spans="1:16" x14ac:dyDescent="0.35">
      <c r="A1271" s="133"/>
      <c r="B1271" s="49" t="s">
        <v>19</v>
      </c>
      <c r="C1271" s="69"/>
      <c r="D1271" s="83"/>
      <c r="E1271" s="83"/>
      <c r="F1271" s="86"/>
      <c r="G1271" s="69"/>
      <c r="H1271" s="9"/>
      <c r="I1271" s="9"/>
      <c r="J1271" s="9"/>
      <c r="K1271" s="9"/>
      <c r="L1271" s="9"/>
      <c r="M1271" s="9"/>
      <c r="N1271" s="9"/>
      <c r="O1271" s="138"/>
      <c r="P1271" s="133"/>
    </row>
    <row r="1272" spans="1:16" ht="40.5" x14ac:dyDescent="0.35">
      <c r="A1272" s="134"/>
      <c r="B1272" s="49" t="s">
        <v>20</v>
      </c>
      <c r="C1272" s="69"/>
      <c r="D1272" s="83"/>
      <c r="E1272" s="83"/>
      <c r="F1272" s="86"/>
      <c r="G1272" s="69"/>
      <c r="H1272" s="9"/>
      <c r="I1272" s="9"/>
      <c r="J1272" s="9"/>
      <c r="K1272" s="9"/>
      <c r="L1272" s="9"/>
      <c r="M1272" s="9"/>
      <c r="N1272" s="9"/>
      <c r="O1272" s="139"/>
      <c r="P1272" s="134"/>
    </row>
    <row r="1273" spans="1:16" x14ac:dyDescent="0.35">
      <c r="A1273" s="132" t="s">
        <v>460</v>
      </c>
      <c r="B1273" s="53" t="s">
        <v>193</v>
      </c>
      <c r="C1273" s="119"/>
      <c r="D1273" s="50"/>
      <c r="E1273" s="50"/>
      <c r="F1273" s="65"/>
      <c r="G1273" s="119"/>
      <c r="H1273" s="9"/>
      <c r="I1273" s="9"/>
      <c r="J1273" s="9"/>
      <c r="K1273" s="9"/>
      <c r="L1273" s="9"/>
      <c r="M1273" s="9"/>
      <c r="N1273" s="16" t="s">
        <v>671</v>
      </c>
      <c r="O1273" s="137" t="s">
        <v>196</v>
      </c>
      <c r="P1273" s="132" t="s">
        <v>670</v>
      </c>
    </row>
    <row r="1274" spans="1:16" ht="40.5" x14ac:dyDescent="0.35">
      <c r="A1274" s="133"/>
      <c r="B1274" s="49" t="s">
        <v>35</v>
      </c>
      <c r="C1274" s="119"/>
      <c r="D1274" s="50"/>
      <c r="E1274" s="50"/>
      <c r="F1274" s="65"/>
      <c r="G1274" s="119"/>
      <c r="H1274" s="9"/>
      <c r="I1274" s="9" t="s">
        <v>27</v>
      </c>
      <c r="J1274" s="9" t="s">
        <v>27</v>
      </c>
      <c r="K1274" s="9" t="s">
        <v>27</v>
      </c>
      <c r="L1274" s="9" t="s">
        <v>27</v>
      </c>
      <c r="M1274" s="9"/>
      <c r="N1274" s="32"/>
      <c r="O1274" s="138"/>
      <c r="P1274" s="133"/>
    </row>
    <row r="1275" spans="1:16" ht="40.5" x14ac:dyDescent="0.35">
      <c r="A1275" s="133"/>
      <c r="B1275" s="49" t="s">
        <v>10</v>
      </c>
      <c r="C1275" s="119"/>
      <c r="D1275" s="50"/>
      <c r="E1275" s="50"/>
      <c r="F1275" s="65"/>
      <c r="G1275" s="119"/>
      <c r="H1275" s="9">
        <f>H1276</f>
        <v>149152.30000000002</v>
      </c>
      <c r="I1275" s="9">
        <f t="shared" ref="I1275:L1275" si="300">I1276</f>
        <v>0</v>
      </c>
      <c r="J1275" s="9">
        <f t="shared" si="300"/>
        <v>177.74543</v>
      </c>
      <c r="K1275" s="9">
        <f t="shared" si="300"/>
        <v>53906.957970000003</v>
      </c>
      <c r="L1275" s="9">
        <f t="shared" si="300"/>
        <v>95067.596600000004</v>
      </c>
      <c r="M1275" s="9">
        <f>M1276</f>
        <v>142925.5</v>
      </c>
      <c r="N1275" s="9">
        <f>N1276</f>
        <v>208901.5</v>
      </c>
      <c r="O1275" s="138"/>
      <c r="P1275" s="133"/>
    </row>
    <row r="1276" spans="1:16" x14ac:dyDescent="0.35">
      <c r="A1276" s="133"/>
      <c r="B1276" s="49" t="s">
        <v>32</v>
      </c>
      <c r="C1276" s="119">
        <v>124</v>
      </c>
      <c r="D1276" s="50" t="s">
        <v>477</v>
      </c>
      <c r="E1276" s="50" t="s">
        <v>481</v>
      </c>
      <c r="F1276" s="119" t="s">
        <v>615</v>
      </c>
      <c r="G1276" s="119">
        <v>414</v>
      </c>
      <c r="H1276" s="9">
        <f>SUM(I1276:L1276)</f>
        <v>149152.30000000002</v>
      </c>
      <c r="I1276" s="9">
        <v>0</v>
      </c>
      <c r="J1276" s="9">
        <v>177.74543</v>
      </c>
      <c r="K1276" s="9">
        <v>53906.957970000003</v>
      </c>
      <c r="L1276" s="9">
        <v>95067.596600000004</v>
      </c>
      <c r="M1276" s="9">
        <v>142925.5</v>
      </c>
      <c r="N1276" s="9">
        <v>208901.5</v>
      </c>
      <c r="O1276" s="138"/>
      <c r="P1276" s="133"/>
    </row>
    <row r="1277" spans="1:16" ht="40.5" x14ac:dyDescent="0.35">
      <c r="A1277" s="133"/>
      <c r="B1277" s="49" t="s">
        <v>18</v>
      </c>
      <c r="C1277" s="69"/>
      <c r="D1277" s="83"/>
      <c r="E1277" s="83"/>
      <c r="F1277" s="86"/>
      <c r="G1277" s="69"/>
      <c r="H1277" s="9"/>
      <c r="I1277" s="9"/>
      <c r="J1277" s="9"/>
      <c r="K1277" s="9"/>
      <c r="L1277" s="9"/>
      <c r="M1277" s="9"/>
      <c r="N1277" s="9"/>
      <c r="O1277" s="138"/>
      <c r="P1277" s="133"/>
    </row>
    <row r="1278" spans="1:16" x14ac:dyDescent="0.35">
      <c r="A1278" s="133"/>
      <c r="B1278" s="49" t="s">
        <v>19</v>
      </c>
      <c r="C1278" s="69"/>
      <c r="D1278" s="83"/>
      <c r="E1278" s="83"/>
      <c r="F1278" s="86"/>
      <c r="G1278" s="69"/>
      <c r="H1278" s="9"/>
      <c r="I1278" s="9"/>
      <c r="J1278" s="9"/>
      <c r="K1278" s="9"/>
      <c r="L1278" s="9"/>
      <c r="M1278" s="9"/>
      <c r="N1278" s="9"/>
      <c r="O1278" s="138"/>
      <c r="P1278" s="133"/>
    </row>
    <row r="1279" spans="1:16" ht="40.5" x14ac:dyDescent="0.35">
      <c r="A1279" s="134"/>
      <c r="B1279" s="49" t="s">
        <v>20</v>
      </c>
      <c r="C1279" s="69"/>
      <c r="D1279" s="83"/>
      <c r="E1279" s="83"/>
      <c r="F1279" s="86"/>
      <c r="G1279" s="69"/>
      <c r="H1279" s="9"/>
      <c r="I1279" s="9"/>
      <c r="J1279" s="9"/>
      <c r="K1279" s="9"/>
      <c r="L1279" s="9"/>
      <c r="M1279" s="9"/>
      <c r="N1279" s="9"/>
      <c r="O1279" s="139"/>
      <c r="P1279" s="134"/>
    </row>
    <row r="1280" spans="1:16" x14ac:dyDescent="0.35">
      <c r="A1280" s="132" t="s">
        <v>461</v>
      </c>
      <c r="B1280" s="53" t="s">
        <v>193</v>
      </c>
      <c r="C1280" s="119"/>
      <c r="D1280" s="50"/>
      <c r="E1280" s="50"/>
      <c r="F1280" s="65"/>
      <c r="G1280" s="119"/>
      <c r="H1280" s="9"/>
      <c r="I1280" s="9"/>
      <c r="J1280" s="9"/>
      <c r="K1280" s="9"/>
      <c r="L1280" s="9"/>
      <c r="M1280" s="9"/>
      <c r="N1280" s="16">
        <v>1</v>
      </c>
      <c r="O1280" s="137" t="s">
        <v>196</v>
      </c>
      <c r="P1280" s="132" t="s">
        <v>468</v>
      </c>
    </row>
    <row r="1281" spans="1:16" ht="40.5" x14ac:dyDescent="0.35">
      <c r="A1281" s="133"/>
      <c r="B1281" s="49" t="s">
        <v>35</v>
      </c>
      <c r="C1281" s="119"/>
      <c r="D1281" s="50"/>
      <c r="E1281" s="50"/>
      <c r="F1281" s="65"/>
      <c r="G1281" s="119"/>
      <c r="H1281" s="9"/>
      <c r="I1281" s="9" t="s">
        <v>27</v>
      </c>
      <c r="J1281" s="9" t="s">
        <v>27</v>
      </c>
      <c r="K1281" s="9" t="s">
        <v>27</v>
      </c>
      <c r="L1281" s="9" t="s">
        <v>27</v>
      </c>
      <c r="M1281" s="9"/>
      <c r="N1281" s="9"/>
      <c r="O1281" s="138"/>
      <c r="P1281" s="133"/>
    </row>
    <row r="1282" spans="1:16" ht="40.5" x14ac:dyDescent="0.35">
      <c r="A1282" s="133"/>
      <c r="B1282" s="49" t="s">
        <v>10</v>
      </c>
      <c r="C1282" s="119"/>
      <c r="D1282" s="50"/>
      <c r="E1282" s="50"/>
      <c r="F1282" s="65"/>
      <c r="G1282" s="119"/>
      <c r="H1282" s="9">
        <f>H1283+H1285+H1284</f>
        <v>695750.2</v>
      </c>
      <c r="I1282" s="9">
        <f t="shared" ref="I1282:L1282" si="301">I1283+I1285+I1284</f>
        <v>0</v>
      </c>
      <c r="J1282" s="9">
        <f t="shared" si="301"/>
        <v>120000.0157</v>
      </c>
      <c r="K1282" s="9">
        <f t="shared" si="301"/>
        <v>120605.25294000001</v>
      </c>
      <c r="L1282" s="9">
        <f t="shared" si="301"/>
        <v>455144.93135999999</v>
      </c>
      <c r="M1282" s="9">
        <f>M1283+M1285+M1284</f>
        <v>2359017.9</v>
      </c>
      <c r="N1282" s="9">
        <f>N1283+N1285+N1284</f>
        <v>1904136.3</v>
      </c>
      <c r="O1282" s="138"/>
      <c r="P1282" s="133"/>
    </row>
    <row r="1283" spans="1:16" x14ac:dyDescent="0.35">
      <c r="A1283" s="133"/>
      <c r="B1283" s="49" t="s">
        <v>32</v>
      </c>
      <c r="C1283" s="119">
        <v>124</v>
      </c>
      <c r="D1283" s="50" t="s">
        <v>477</v>
      </c>
      <c r="E1283" s="50" t="s">
        <v>481</v>
      </c>
      <c r="F1283" s="119" t="s">
        <v>615</v>
      </c>
      <c r="G1283" s="119">
        <v>414</v>
      </c>
      <c r="H1283" s="9">
        <f>SUM(I1283:L1283)</f>
        <v>29579.599999999999</v>
      </c>
      <c r="I1283" s="9">
        <v>0</v>
      </c>
      <c r="J1283" s="9">
        <v>0</v>
      </c>
      <c r="K1283" s="9">
        <v>29579.599999999999</v>
      </c>
      <c r="L1283" s="9">
        <v>0</v>
      </c>
      <c r="M1283" s="9">
        <v>0</v>
      </c>
      <c r="N1283" s="9">
        <v>0</v>
      </c>
      <c r="O1283" s="138"/>
      <c r="P1283" s="133"/>
    </row>
    <row r="1284" spans="1:16" x14ac:dyDescent="0.35">
      <c r="A1284" s="133"/>
      <c r="B1284" s="49" t="s">
        <v>32</v>
      </c>
      <c r="C1284" s="119">
        <v>124</v>
      </c>
      <c r="D1284" s="50" t="s">
        <v>477</v>
      </c>
      <c r="E1284" s="50" t="s">
        <v>481</v>
      </c>
      <c r="F1284" s="69" t="s">
        <v>616</v>
      </c>
      <c r="G1284" s="119">
        <v>414</v>
      </c>
      <c r="H1284" s="9">
        <f t="shared" ref="H1284:H1285" si="302">SUM(I1284:L1284)</f>
        <v>146557.6</v>
      </c>
      <c r="I1284" s="9">
        <v>0</v>
      </c>
      <c r="J1284" s="9">
        <v>26400.0157</v>
      </c>
      <c r="K1284" s="9">
        <v>20025.65294</v>
      </c>
      <c r="L1284" s="9">
        <v>100131.93136</v>
      </c>
      <c r="M1284" s="9">
        <v>518983.9</v>
      </c>
      <c r="N1284" s="9">
        <v>418910.3</v>
      </c>
      <c r="O1284" s="138"/>
      <c r="P1284" s="133"/>
    </row>
    <row r="1285" spans="1:16" ht="40.5" x14ac:dyDescent="0.35">
      <c r="A1285" s="133"/>
      <c r="B1285" s="49" t="s">
        <v>18</v>
      </c>
      <c r="C1285" s="119">
        <v>124</v>
      </c>
      <c r="D1285" s="50" t="s">
        <v>477</v>
      </c>
      <c r="E1285" s="50" t="s">
        <v>481</v>
      </c>
      <c r="F1285" s="69" t="s">
        <v>616</v>
      </c>
      <c r="G1285" s="69">
        <v>414</v>
      </c>
      <c r="H1285" s="9">
        <f t="shared" si="302"/>
        <v>519613</v>
      </c>
      <c r="I1285" s="9">
        <v>0</v>
      </c>
      <c r="J1285" s="9">
        <v>93600</v>
      </c>
      <c r="K1285" s="9">
        <v>71000</v>
      </c>
      <c r="L1285" s="9">
        <v>355013</v>
      </c>
      <c r="M1285" s="9">
        <v>1840034</v>
      </c>
      <c r="N1285" s="9">
        <v>1485226</v>
      </c>
      <c r="O1285" s="138"/>
      <c r="P1285" s="133"/>
    </row>
    <row r="1286" spans="1:16" x14ac:dyDescent="0.35">
      <c r="A1286" s="133"/>
      <c r="B1286" s="49" t="s">
        <v>19</v>
      </c>
      <c r="C1286" s="69"/>
      <c r="D1286" s="83"/>
      <c r="E1286" s="83"/>
      <c r="F1286" s="86"/>
      <c r="G1286" s="69"/>
      <c r="H1286" s="9"/>
      <c r="I1286" s="9"/>
      <c r="J1286" s="9"/>
      <c r="K1286" s="9"/>
      <c r="L1286" s="9"/>
      <c r="M1286" s="9"/>
      <c r="N1286" s="9"/>
      <c r="O1286" s="138"/>
      <c r="P1286" s="133"/>
    </row>
    <row r="1287" spans="1:16" ht="40.5" x14ac:dyDescent="0.35">
      <c r="A1287" s="134"/>
      <c r="B1287" s="49" t="s">
        <v>20</v>
      </c>
      <c r="C1287" s="69"/>
      <c r="D1287" s="83"/>
      <c r="E1287" s="83"/>
      <c r="F1287" s="86"/>
      <c r="G1287" s="69"/>
      <c r="H1287" s="9"/>
      <c r="I1287" s="9"/>
      <c r="J1287" s="9"/>
      <c r="K1287" s="9"/>
      <c r="L1287" s="9"/>
      <c r="M1287" s="9"/>
      <c r="N1287" s="9"/>
      <c r="O1287" s="139"/>
      <c r="P1287" s="134"/>
    </row>
    <row r="1288" spans="1:16" x14ac:dyDescent="0.35">
      <c r="A1288" s="132" t="s">
        <v>542</v>
      </c>
      <c r="B1288" s="53" t="s">
        <v>193</v>
      </c>
      <c r="C1288" s="69"/>
      <c r="D1288" s="83"/>
      <c r="E1288" s="83"/>
      <c r="F1288" s="86"/>
      <c r="G1288" s="69"/>
      <c r="H1288" s="9"/>
      <c r="I1288" s="9"/>
      <c r="J1288" s="9"/>
      <c r="K1288" s="9"/>
      <c r="L1288" s="9"/>
      <c r="M1288" s="9"/>
      <c r="N1288" s="16" t="s">
        <v>671</v>
      </c>
      <c r="O1288" s="137" t="s">
        <v>196</v>
      </c>
      <c r="P1288" s="132" t="s">
        <v>702</v>
      </c>
    </row>
    <row r="1289" spans="1:16" ht="40.5" x14ac:dyDescent="0.35">
      <c r="A1289" s="133"/>
      <c r="B1289" s="49" t="s">
        <v>35</v>
      </c>
      <c r="C1289" s="69"/>
      <c r="D1289" s="83"/>
      <c r="E1289" s="83"/>
      <c r="F1289" s="86"/>
      <c r="G1289" s="69"/>
      <c r="H1289" s="9"/>
      <c r="I1289" s="9" t="s">
        <v>27</v>
      </c>
      <c r="J1289" s="9" t="s">
        <v>27</v>
      </c>
      <c r="K1289" s="9" t="s">
        <v>27</v>
      </c>
      <c r="L1289" s="9" t="s">
        <v>27</v>
      </c>
      <c r="M1289" s="9"/>
      <c r="N1289" s="32"/>
      <c r="O1289" s="138"/>
      <c r="P1289" s="133"/>
    </row>
    <row r="1290" spans="1:16" ht="40.5" x14ac:dyDescent="0.35">
      <c r="A1290" s="133"/>
      <c r="B1290" s="49" t="s">
        <v>10</v>
      </c>
      <c r="C1290" s="69"/>
      <c r="D1290" s="83"/>
      <c r="E1290" s="83"/>
      <c r="F1290" s="86"/>
      <c r="G1290" s="69"/>
      <c r="H1290" s="9">
        <f>H1291</f>
        <v>0</v>
      </c>
      <c r="I1290" s="9">
        <f t="shared" ref="I1290:L1290" si="303">I1291</f>
        <v>0</v>
      </c>
      <c r="J1290" s="9">
        <f t="shared" si="303"/>
        <v>0</v>
      </c>
      <c r="K1290" s="9">
        <f t="shared" si="303"/>
        <v>0</v>
      </c>
      <c r="L1290" s="9">
        <f t="shared" si="303"/>
        <v>0</v>
      </c>
      <c r="M1290" s="9">
        <f>M1291</f>
        <v>284370</v>
      </c>
      <c r="N1290" s="9">
        <f>N1291</f>
        <v>60556.800000000003</v>
      </c>
      <c r="O1290" s="138"/>
      <c r="P1290" s="133"/>
    </row>
    <row r="1291" spans="1:16" x14ac:dyDescent="0.35">
      <c r="A1291" s="133"/>
      <c r="B1291" s="49" t="s">
        <v>11</v>
      </c>
      <c r="C1291" s="69">
        <v>124</v>
      </c>
      <c r="D1291" s="50" t="s">
        <v>477</v>
      </c>
      <c r="E1291" s="50" t="s">
        <v>481</v>
      </c>
      <c r="F1291" s="119" t="s">
        <v>615</v>
      </c>
      <c r="G1291" s="69">
        <v>414</v>
      </c>
      <c r="H1291" s="9">
        <v>0</v>
      </c>
      <c r="I1291" s="9">
        <v>0</v>
      </c>
      <c r="J1291" s="9">
        <v>0</v>
      </c>
      <c r="K1291" s="9">
        <v>0</v>
      </c>
      <c r="L1291" s="9">
        <v>0</v>
      </c>
      <c r="M1291" s="9">
        <v>284370</v>
      </c>
      <c r="N1291" s="9">
        <v>60556.800000000003</v>
      </c>
      <c r="O1291" s="138"/>
      <c r="P1291" s="133"/>
    </row>
    <row r="1292" spans="1:16" ht="40.5" x14ac:dyDescent="0.35">
      <c r="A1292" s="133"/>
      <c r="B1292" s="49" t="s">
        <v>18</v>
      </c>
      <c r="C1292" s="69"/>
      <c r="D1292" s="83"/>
      <c r="E1292" s="83"/>
      <c r="F1292" s="86"/>
      <c r="G1292" s="69"/>
      <c r="H1292" s="9"/>
      <c r="I1292" s="9"/>
      <c r="J1292" s="9"/>
      <c r="K1292" s="9"/>
      <c r="L1292" s="9"/>
      <c r="M1292" s="9"/>
      <c r="N1292" s="33"/>
      <c r="O1292" s="138"/>
      <c r="P1292" s="133"/>
    </row>
    <row r="1293" spans="1:16" x14ac:dyDescent="0.35">
      <c r="A1293" s="133"/>
      <c r="B1293" s="49" t="s">
        <v>19</v>
      </c>
      <c r="C1293" s="69"/>
      <c r="D1293" s="83"/>
      <c r="E1293" s="83"/>
      <c r="F1293" s="86"/>
      <c r="G1293" s="69"/>
      <c r="H1293" s="9"/>
      <c r="I1293" s="9"/>
      <c r="J1293" s="9"/>
      <c r="K1293" s="9"/>
      <c r="L1293" s="9"/>
      <c r="M1293" s="9"/>
      <c r="N1293" s="33"/>
      <c r="O1293" s="138"/>
      <c r="P1293" s="133"/>
    </row>
    <row r="1294" spans="1:16" ht="40.5" x14ac:dyDescent="0.35">
      <c r="A1294" s="134"/>
      <c r="B1294" s="49" t="s">
        <v>14</v>
      </c>
      <c r="C1294" s="124"/>
      <c r="D1294" s="66"/>
      <c r="E1294" s="66"/>
      <c r="F1294" s="127"/>
      <c r="G1294" s="124"/>
      <c r="H1294" s="9"/>
      <c r="I1294" s="9"/>
      <c r="J1294" s="9"/>
      <c r="K1294" s="9"/>
      <c r="L1294" s="9"/>
      <c r="M1294" s="9"/>
      <c r="N1294" s="9"/>
      <c r="O1294" s="139"/>
      <c r="P1294" s="134"/>
    </row>
    <row r="1295" spans="1:16" x14ac:dyDescent="0.35">
      <c r="A1295" s="132" t="s">
        <v>462</v>
      </c>
      <c r="B1295" s="53" t="s">
        <v>193</v>
      </c>
      <c r="C1295" s="119"/>
      <c r="D1295" s="50"/>
      <c r="E1295" s="50"/>
      <c r="F1295" s="65"/>
      <c r="G1295" s="119"/>
      <c r="H1295" s="9"/>
      <c r="I1295" s="9"/>
      <c r="J1295" s="9"/>
      <c r="K1295" s="9"/>
      <c r="L1295" s="9"/>
      <c r="M1295" s="9"/>
      <c r="N1295" s="16" t="s">
        <v>671</v>
      </c>
      <c r="O1295" s="137" t="s">
        <v>196</v>
      </c>
      <c r="P1295" s="151" t="s">
        <v>672</v>
      </c>
    </row>
    <row r="1296" spans="1:16" ht="40.5" x14ac:dyDescent="0.35">
      <c r="A1296" s="133"/>
      <c r="B1296" s="49" t="s">
        <v>33</v>
      </c>
      <c r="C1296" s="119"/>
      <c r="D1296" s="50"/>
      <c r="E1296" s="50"/>
      <c r="F1296" s="65"/>
      <c r="G1296" s="119"/>
      <c r="H1296" s="9"/>
      <c r="I1296" s="9" t="s">
        <v>27</v>
      </c>
      <c r="J1296" s="9" t="s">
        <v>27</v>
      </c>
      <c r="K1296" s="9" t="s">
        <v>27</v>
      </c>
      <c r="L1296" s="9" t="s">
        <v>27</v>
      </c>
      <c r="M1296" s="9"/>
      <c r="N1296" s="9"/>
      <c r="O1296" s="138"/>
      <c r="P1296" s="152"/>
    </row>
    <row r="1297" spans="1:16" ht="40.5" x14ac:dyDescent="0.35">
      <c r="A1297" s="133"/>
      <c r="B1297" s="49" t="s">
        <v>10</v>
      </c>
      <c r="C1297" s="119"/>
      <c r="D1297" s="50"/>
      <c r="E1297" s="50"/>
      <c r="F1297" s="65"/>
      <c r="G1297" s="119"/>
      <c r="H1297" s="9">
        <f>H1298</f>
        <v>165985.5</v>
      </c>
      <c r="I1297" s="9">
        <f t="shared" ref="I1297:L1297" si="304">I1298</f>
        <v>8911.3799999999992</v>
      </c>
      <c r="J1297" s="9">
        <f t="shared" si="304"/>
        <v>93550.404429999995</v>
      </c>
      <c r="K1297" s="9">
        <f t="shared" si="304"/>
        <v>5047.3837800000001</v>
      </c>
      <c r="L1297" s="9">
        <f t="shared" si="304"/>
        <v>58476.331789999997</v>
      </c>
      <c r="M1297" s="9">
        <f>M1298</f>
        <v>259598.6</v>
      </c>
      <c r="N1297" s="9">
        <f>N1298</f>
        <v>107362.3</v>
      </c>
      <c r="O1297" s="138"/>
      <c r="P1297" s="152"/>
    </row>
    <row r="1298" spans="1:16" x14ac:dyDescent="0.35">
      <c r="A1298" s="133"/>
      <c r="B1298" s="49" t="s">
        <v>32</v>
      </c>
      <c r="C1298" s="119">
        <v>124</v>
      </c>
      <c r="D1298" s="50" t="s">
        <v>477</v>
      </c>
      <c r="E1298" s="50" t="s">
        <v>481</v>
      </c>
      <c r="F1298" s="119" t="s">
        <v>615</v>
      </c>
      <c r="G1298" s="119">
        <v>414</v>
      </c>
      <c r="H1298" s="9">
        <f>SUM(I1298:L1298)</f>
        <v>165985.5</v>
      </c>
      <c r="I1298" s="9">
        <v>8911.3799999999992</v>
      </c>
      <c r="J1298" s="9">
        <v>93550.404429999995</v>
      </c>
      <c r="K1298" s="9">
        <v>5047.3837800000001</v>
      </c>
      <c r="L1298" s="9">
        <v>58476.331789999997</v>
      </c>
      <c r="M1298" s="9">
        <v>259598.6</v>
      </c>
      <c r="N1298" s="9">
        <v>107362.3</v>
      </c>
      <c r="O1298" s="138"/>
      <c r="P1298" s="152"/>
    </row>
    <row r="1299" spans="1:16" ht="40.5" x14ac:dyDescent="0.35">
      <c r="A1299" s="133"/>
      <c r="B1299" s="49" t="s">
        <v>18</v>
      </c>
      <c r="C1299" s="69"/>
      <c r="D1299" s="83"/>
      <c r="E1299" s="83"/>
      <c r="F1299" s="86"/>
      <c r="G1299" s="69"/>
      <c r="H1299" s="9"/>
      <c r="I1299" s="9"/>
      <c r="J1299" s="9"/>
      <c r="K1299" s="9"/>
      <c r="L1299" s="9"/>
      <c r="M1299" s="9"/>
      <c r="N1299" s="9"/>
      <c r="O1299" s="138"/>
      <c r="P1299" s="152"/>
    </row>
    <row r="1300" spans="1:16" x14ac:dyDescent="0.35">
      <c r="A1300" s="133"/>
      <c r="B1300" s="49" t="s">
        <v>19</v>
      </c>
      <c r="C1300" s="69"/>
      <c r="D1300" s="83"/>
      <c r="E1300" s="83"/>
      <c r="F1300" s="86"/>
      <c r="G1300" s="69"/>
      <c r="H1300" s="9"/>
      <c r="I1300" s="9"/>
      <c r="J1300" s="9"/>
      <c r="K1300" s="9"/>
      <c r="L1300" s="9"/>
      <c r="M1300" s="9"/>
      <c r="N1300" s="9"/>
      <c r="O1300" s="138"/>
      <c r="P1300" s="152"/>
    </row>
    <row r="1301" spans="1:16" ht="62.25" customHeight="1" x14ac:dyDescent="0.35">
      <c r="A1301" s="134"/>
      <c r="B1301" s="49" t="s">
        <v>20</v>
      </c>
      <c r="C1301" s="69"/>
      <c r="D1301" s="83"/>
      <c r="E1301" s="83"/>
      <c r="F1301" s="86"/>
      <c r="G1301" s="69"/>
      <c r="H1301" s="9"/>
      <c r="I1301" s="9"/>
      <c r="J1301" s="9"/>
      <c r="K1301" s="9"/>
      <c r="L1301" s="9"/>
      <c r="M1301" s="9"/>
      <c r="N1301" s="9"/>
      <c r="O1301" s="139"/>
      <c r="P1301" s="153"/>
    </row>
    <row r="1302" spans="1:16" x14ac:dyDescent="0.35">
      <c r="A1302" s="132" t="s">
        <v>463</v>
      </c>
      <c r="B1302" s="53" t="s">
        <v>193</v>
      </c>
      <c r="C1302" s="119"/>
      <c r="D1302" s="50"/>
      <c r="E1302" s="50"/>
      <c r="F1302" s="65"/>
      <c r="G1302" s="119"/>
      <c r="H1302" s="9"/>
      <c r="I1302" s="9"/>
      <c r="J1302" s="9"/>
      <c r="K1302" s="9"/>
      <c r="L1302" s="9"/>
      <c r="M1302" s="9"/>
      <c r="N1302" s="33"/>
      <c r="O1302" s="137" t="s">
        <v>196</v>
      </c>
      <c r="P1302" s="132" t="s">
        <v>673</v>
      </c>
    </row>
    <row r="1303" spans="1:16" ht="40.5" x14ac:dyDescent="0.35">
      <c r="A1303" s="133"/>
      <c r="B1303" s="49" t="s">
        <v>33</v>
      </c>
      <c r="C1303" s="119"/>
      <c r="D1303" s="50"/>
      <c r="E1303" s="50"/>
      <c r="F1303" s="65"/>
      <c r="G1303" s="119"/>
      <c r="H1303" s="9"/>
      <c r="I1303" s="9" t="s">
        <v>27</v>
      </c>
      <c r="J1303" s="9" t="s">
        <v>27</v>
      </c>
      <c r="K1303" s="9" t="s">
        <v>27</v>
      </c>
      <c r="L1303" s="9" t="s">
        <v>27</v>
      </c>
      <c r="M1303" s="9"/>
      <c r="N1303" s="33"/>
      <c r="O1303" s="138"/>
      <c r="P1303" s="133"/>
    </row>
    <row r="1304" spans="1:16" ht="40.5" x14ac:dyDescent="0.35">
      <c r="A1304" s="133"/>
      <c r="B1304" s="49" t="s">
        <v>10</v>
      </c>
      <c r="C1304" s="119"/>
      <c r="D1304" s="50"/>
      <c r="E1304" s="50"/>
      <c r="F1304" s="65"/>
      <c r="G1304" s="119"/>
      <c r="H1304" s="9">
        <f>H1305</f>
        <v>176</v>
      </c>
      <c r="I1304" s="9">
        <f t="shared" ref="I1304:M1304" si="305">I1305</f>
        <v>0</v>
      </c>
      <c r="J1304" s="9">
        <f t="shared" si="305"/>
        <v>0</v>
      </c>
      <c r="K1304" s="9">
        <f t="shared" si="305"/>
        <v>0</v>
      </c>
      <c r="L1304" s="9">
        <f t="shared" si="305"/>
        <v>176</v>
      </c>
      <c r="M1304" s="9">
        <f t="shared" si="305"/>
        <v>0</v>
      </c>
      <c r="N1304" s="9">
        <f>N1305</f>
        <v>0</v>
      </c>
      <c r="O1304" s="138"/>
      <c r="P1304" s="133"/>
    </row>
    <row r="1305" spans="1:16" x14ac:dyDescent="0.35">
      <c r="A1305" s="133"/>
      <c r="B1305" s="49" t="s">
        <v>32</v>
      </c>
      <c r="C1305" s="119">
        <v>124</v>
      </c>
      <c r="D1305" s="50" t="s">
        <v>477</v>
      </c>
      <c r="E1305" s="50" t="s">
        <v>481</v>
      </c>
      <c r="F1305" s="119" t="s">
        <v>615</v>
      </c>
      <c r="G1305" s="119">
        <v>414</v>
      </c>
      <c r="H1305" s="9">
        <f>SUM(I1305:L1305)</f>
        <v>176</v>
      </c>
      <c r="I1305" s="9">
        <v>0</v>
      </c>
      <c r="J1305" s="9">
        <v>0</v>
      </c>
      <c r="K1305" s="9">
        <v>0</v>
      </c>
      <c r="L1305" s="9">
        <v>176</v>
      </c>
      <c r="M1305" s="9">
        <v>0</v>
      </c>
      <c r="N1305" s="9">
        <v>0</v>
      </c>
      <c r="O1305" s="138"/>
      <c r="P1305" s="133"/>
    </row>
    <row r="1306" spans="1:16" ht="40.5" x14ac:dyDescent="0.35">
      <c r="A1306" s="133"/>
      <c r="B1306" s="49" t="s">
        <v>18</v>
      </c>
      <c r="C1306" s="69"/>
      <c r="D1306" s="83"/>
      <c r="E1306" s="83"/>
      <c r="F1306" s="86"/>
      <c r="G1306" s="69"/>
      <c r="H1306" s="9"/>
      <c r="I1306" s="9"/>
      <c r="J1306" s="9"/>
      <c r="K1306" s="9"/>
      <c r="L1306" s="9"/>
      <c r="M1306" s="9"/>
      <c r="N1306" s="9"/>
      <c r="O1306" s="138"/>
      <c r="P1306" s="133"/>
    </row>
    <row r="1307" spans="1:16" x14ac:dyDescent="0.35">
      <c r="A1307" s="133"/>
      <c r="B1307" s="49" t="s">
        <v>19</v>
      </c>
      <c r="C1307" s="69"/>
      <c r="D1307" s="83"/>
      <c r="E1307" s="83"/>
      <c r="F1307" s="86"/>
      <c r="G1307" s="69"/>
      <c r="H1307" s="9"/>
      <c r="I1307" s="9"/>
      <c r="J1307" s="9"/>
      <c r="K1307" s="9"/>
      <c r="L1307" s="9"/>
      <c r="M1307" s="9"/>
      <c r="N1307" s="9"/>
      <c r="O1307" s="138"/>
      <c r="P1307" s="133"/>
    </row>
    <row r="1308" spans="1:16" ht="40.5" x14ac:dyDescent="0.35">
      <c r="A1308" s="134"/>
      <c r="B1308" s="49" t="s">
        <v>20</v>
      </c>
      <c r="C1308" s="69"/>
      <c r="D1308" s="83"/>
      <c r="E1308" s="83"/>
      <c r="F1308" s="86"/>
      <c r="G1308" s="69"/>
      <c r="H1308" s="9"/>
      <c r="I1308" s="9"/>
      <c r="J1308" s="9"/>
      <c r="K1308" s="9"/>
      <c r="L1308" s="9"/>
      <c r="M1308" s="9"/>
      <c r="N1308" s="9"/>
      <c r="O1308" s="139"/>
      <c r="P1308" s="134"/>
    </row>
    <row r="1309" spans="1:16" x14ac:dyDescent="0.35">
      <c r="A1309" s="132" t="s">
        <v>543</v>
      </c>
      <c r="B1309" s="53" t="s">
        <v>193</v>
      </c>
      <c r="C1309" s="119"/>
      <c r="D1309" s="50"/>
      <c r="E1309" s="50"/>
      <c r="F1309" s="65"/>
      <c r="G1309" s="119"/>
      <c r="H1309" s="9"/>
      <c r="I1309" s="9"/>
      <c r="J1309" s="9"/>
      <c r="K1309" s="9"/>
      <c r="L1309" s="9"/>
      <c r="M1309" s="9"/>
      <c r="N1309" s="9"/>
      <c r="O1309" s="137" t="s">
        <v>196</v>
      </c>
      <c r="P1309" s="151" t="s">
        <v>674</v>
      </c>
    </row>
    <row r="1310" spans="1:16" ht="40.5" x14ac:dyDescent="0.35">
      <c r="A1310" s="133"/>
      <c r="B1310" s="49" t="s">
        <v>33</v>
      </c>
      <c r="C1310" s="119"/>
      <c r="D1310" s="50"/>
      <c r="E1310" s="50"/>
      <c r="F1310" s="65"/>
      <c r="G1310" s="119"/>
      <c r="H1310" s="9"/>
      <c r="I1310" s="9" t="s">
        <v>27</v>
      </c>
      <c r="J1310" s="9" t="s">
        <v>27</v>
      </c>
      <c r="K1310" s="9" t="s">
        <v>27</v>
      </c>
      <c r="L1310" s="9" t="s">
        <v>27</v>
      </c>
      <c r="M1310" s="9"/>
      <c r="N1310" s="9"/>
      <c r="O1310" s="138"/>
      <c r="P1310" s="152"/>
    </row>
    <row r="1311" spans="1:16" ht="40.5" x14ac:dyDescent="0.35">
      <c r="A1311" s="133"/>
      <c r="B1311" s="49" t="s">
        <v>10</v>
      </c>
      <c r="C1311" s="119"/>
      <c r="D1311" s="50"/>
      <c r="E1311" s="50"/>
      <c r="F1311" s="65"/>
      <c r="G1311" s="119"/>
      <c r="H1311" s="9">
        <f>H1312</f>
        <v>679.7</v>
      </c>
      <c r="I1311" s="9">
        <f t="shared" ref="I1311:M1311" si="306">I1312</f>
        <v>220.84200000000001</v>
      </c>
      <c r="J1311" s="9">
        <f t="shared" si="306"/>
        <v>150.589</v>
      </c>
      <c r="K1311" s="9">
        <f t="shared" si="306"/>
        <v>0</v>
      </c>
      <c r="L1311" s="9">
        <f t="shared" si="306"/>
        <v>308.26900000000001</v>
      </c>
      <c r="M1311" s="9">
        <f t="shared" si="306"/>
        <v>119089.1</v>
      </c>
      <c r="N1311" s="9">
        <f>N1312</f>
        <v>145674.79999999999</v>
      </c>
      <c r="O1311" s="138"/>
      <c r="P1311" s="152"/>
    </row>
    <row r="1312" spans="1:16" x14ac:dyDescent="0.35">
      <c r="A1312" s="133"/>
      <c r="B1312" s="49" t="s">
        <v>32</v>
      </c>
      <c r="C1312" s="119">
        <v>124</v>
      </c>
      <c r="D1312" s="50" t="s">
        <v>477</v>
      </c>
      <c r="E1312" s="50" t="s">
        <v>486</v>
      </c>
      <c r="F1312" s="119" t="s">
        <v>615</v>
      </c>
      <c r="G1312" s="119">
        <v>414</v>
      </c>
      <c r="H1312" s="9">
        <f>SUM(I1312:L1312)</f>
        <v>679.7</v>
      </c>
      <c r="I1312" s="9">
        <v>220.84200000000001</v>
      </c>
      <c r="J1312" s="9">
        <v>150.589</v>
      </c>
      <c r="K1312" s="9">
        <v>0</v>
      </c>
      <c r="L1312" s="9">
        <v>308.26900000000001</v>
      </c>
      <c r="M1312" s="9">
        <v>119089.1</v>
      </c>
      <c r="N1312" s="9">
        <v>145674.79999999999</v>
      </c>
      <c r="O1312" s="138"/>
      <c r="P1312" s="152"/>
    </row>
    <row r="1313" spans="1:16" ht="40.5" x14ac:dyDescent="0.35">
      <c r="A1313" s="133"/>
      <c r="B1313" s="49" t="s">
        <v>18</v>
      </c>
      <c r="C1313" s="69"/>
      <c r="D1313" s="83"/>
      <c r="E1313" s="83"/>
      <c r="F1313" s="86"/>
      <c r="G1313" s="69"/>
      <c r="H1313" s="9"/>
      <c r="I1313" s="9"/>
      <c r="J1313" s="9"/>
      <c r="K1313" s="9"/>
      <c r="L1313" s="9"/>
      <c r="M1313" s="9"/>
      <c r="N1313" s="9"/>
      <c r="O1313" s="138"/>
      <c r="P1313" s="152"/>
    </row>
    <row r="1314" spans="1:16" x14ac:dyDescent="0.35">
      <c r="A1314" s="133"/>
      <c r="B1314" s="49" t="s">
        <v>19</v>
      </c>
      <c r="C1314" s="69"/>
      <c r="D1314" s="83"/>
      <c r="E1314" s="83"/>
      <c r="F1314" s="86"/>
      <c r="G1314" s="69"/>
      <c r="H1314" s="9"/>
      <c r="I1314" s="9"/>
      <c r="J1314" s="9"/>
      <c r="K1314" s="9"/>
      <c r="L1314" s="9"/>
      <c r="M1314" s="9"/>
      <c r="N1314" s="9"/>
      <c r="O1314" s="138"/>
      <c r="P1314" s="152"/>
    </row>
    <row r="1315" spans="1:16" ht="40.5" x14ac:dyDescent="0.35">
      <c r="A1315" s="134"/>
      <c r="B1315" s="49" t="s">
        <v>20</v>
      </c>
      <c r="C1315" s="69"/>
      <c r="D1315" s="83"/>
      <c r="E1315" s="83"/>
      <c r="F1315" s="86"/>
      <c r="G1315" s="69"/>
      <c r="H1315" s="9"/>
      <c r="I1315" s="9"/>
      <c r="J1315" s="9"/>
      <c r="K1315" s="9"/>
      <c r="L1315" s="9"/>
      <c r="M1315" s="9"/>
      <c r="N1315" s="9"/>
      <c r="O1315" s="139"/>
      <c r="P1315" s="153"/>
    </row>
    <row r="1316" spans="1:16" x14ac:dyDescent="0.35">
      <c r="A1316" s="132" t="s">
        <v>464</v>
      </c>
      <c r="B1316" s="53" t="s">
        <v>193</v>
      </c>
      <c r="C1316" s="69"/>
      <c r="D1316" s="83"/>
      <c r="E1316" s="83"/>
      <c r="F1316" s="86"/>
      <c r="G1316" s="69"/>
      <c r="H1316" s="9"/>
      <c r="I1316" s="9"/>
      <c r="J1316" s="9"/>
      <c r="K1316" s="9"/>
      <c r="L1316" s="9"/>
      <c r="M1316" s="16">
        <v>1</v>
      </c>
      <c r="N1316" s="9"/>
      <c r="O1316" s="137" t="s">
        <v>196</v>
      </c>
      <c r="P1316" s="132" t="s">
        <v>703</v>
      </c>
    </row>
    <row r="1317" spans="1:16" ht="40.5" x14ac:dyDescent="0.35">
      <c r="A1317" s="133"/>
      <c r="B1317" s="49" t="s">
        <v>33</v>
      </c>
      <c r="C1317" s="69"/>
      <c r="D1317" s="83"/>
      <c r="E1317" s="83"/>
      <c r="F1317" s="86"/>
      <c r="G1317" s="69"/>
      <c r="H1317" s="9"/>
      <c r="I1317" s="9" t="s">
        <v>27</v>
      </c>
      <c r="J1317" s="9" t="s">
        <v>27</v>
      </c>
      <c r="K1317" s="9" t="s">
        <v>27</v>
      </c>
      <c r="L1317" s="9" t="s">
        <v>27</v>
      </c>
      <c r="M1317" s="9"/>
      <c r="N1317" s="32"/>
      <c r="O1317" s="138"/>
      <c r="P1317" s="133"/>
    </row>
    <row r="1318" spans="1:16" ht="40.5" x14ac:dyDescent="0.35">
      <c r="A1318" s="133"/>
      <c r="B1318" s="49" t="s">
        <v>10</v>
      </c>
      <c r="C1318" s="69"/>
      <c r="D1318" s="83"/>
      <c r="E1318" s="83"/>
      <c r="F1318" s="86"/>
      <c r="G1318" s="69"/>
      <c r="H1318" s="9">
        <f>H1319</f>
        <v>44493.2</v>
      </c>
      <c r="I1318" s="9">
        <f t="shared" ref="I1318:L1318" si="307">I1319</f>
        <v>5000</v>
      </c>
      <c r="J1318" s="9">
        <f t="shared" si="307"/>
        <v>4645.4946499999996</v>
      </c>
      <c r="K1318" s="9">
        <f t="shared" si="307"/>
        <v>3499.67706</v>
      </c>
      <c r="L1318" s="9">
        <f t="shared" si="307"/>
        <v>31348.028289999998</v>
      </c>
      <c r="M1318" s="9">
        <f>M1319</f>
        <v>73598.600000000006</v>
      </c>
      <c r="N1318" s="9">
        <f>N1319</f>
        <v>0</v>
      </c>
      <c r="O1318" s="138"/>
      <c r="P1318" s="133"/>
    </row>
    <row r="1319" spans="1:16" x14ac:dyDescent="0.35">
      <c r="A1319" s="133"/>
      <c r="B1319" s="49" t="s">
        <v>32</v>
      </c>
      <c r="C1319" s="69">
        <v>124</v>
      </c>
      <c r="D1319" s="50" t="s">
        <v>477</v>
      </c>
      <c r="E1319" s="50" t="s">
        <v>481</v>
      </c>
      <c r="F1319" s="119" t="s">
        <v>615</v>
      </c>
      <c r="G1319" s="69">
        <v>414</v>
      </c>
      <c r="H1319" s="9">
        <f>SUM(I1319:L1319)</f>
        <v>44493.2</v>
      </c>
      <c r="I1319" s="9">
        <v>5000</v>
      </c>
      <c r="J1319" s="9">
        <v>4645.4946499999996</v>
      </c>
      <c r="K1319" s="9">
        <v>3499.67706</v>
      </c>
      <c r="L1319" s="9">
        <v>31348.028289999998</v>
      </c>
      <c r="M1319" s="9">
        <v>73598.600000000006</v>
      </c>
      <c r="N1319" s="9">
        <v>0</v>
      </c>
      <c r="O1319" s="138"/>
      <c r="P1319" s="133"/>
    </row>
    <row r="1320" spans="1:16" ht="40.5" x14ac:dyDescent="0.35">
      <c r="A1320" s="133"/>
      <c r="B1320" s="49" t="s">
        <v>18</v>
      </c>
      <c r="C1320" s="69"/>
      <c r="D1320" s="83"/>
      <c r="E1320" s="83"/>
      <c r="F1320" s="86"/>
      <c r="G1320" s="69"/>
      <c r="H1320" s="9"/>
      <c r="I1320" s="9"/>
      <c r="J1320" s="9"/>
      <c r="K1320" s="9"/>
      <c r="L1320" s="9"/>
      <c r="M1320" s="9"/>
      <c r="N1320" s="9"/>
      <c r="O1320" s="138"/>
      <c r="P1320" s="133"/>
    </row>
    <row r="1321" spans="1:16" x14ac:dyDescent="0.35">
      <c r="A1321" s="133"/>
      <c r="B1321" s="49" t="s">
        <v>19</v>
      </c>
      <c r="C1321" s="69"/>
      <c r="D1321" s="83"/>
      <c r="E1321" s="83"/>
      <c r="F1321" s="86"/>
      <c r="G1321" s="69"/>
      <c r="H1321" s="9"/>
      <c r="I1321" s="9"/>
      <c r="J1321" s="9"/>
      <c r="K1321" s="9"/>
      <c r="L1321" s="9"/>
      <c r="M1321" s="9"/>
      <c r="N1321" s="9"/>
      <c r="O1321" s="138"/>
      <c r="P1321" s="133"/>
    </row>
    <row r="1322" spans="1:16" ht="40.5" x14ac:dyDescent="0.35">
      <c r="A1322" s="134"/>
      <c r="B1322" s="49" t="s">
        <v>20</v>
      </c>
      <c r="C1322" s="69"/>
      <c r="D1322" s="83"/>
      <c r="E1322" s="83"/>
      <c r="F1322" s="86"/>
      <c r="G1322" s="69"/>
      <c r="H1322" s="9"/>
      <c r="I1322" s="9"/>
      <c r="J1322" s="9"/>
      <c r="K1322" s="9"/>
      <c r="L1322" s="9"/>
      <c r="M1322" s="9"/>
      <c r="N1322" s="9"/>
      <c r="O1322" s="139"/>
      <c r="P1322" s="134"/>
    </row>
    <row r="1323" spans="1:16" x14ac:dyDescent="0.35">
      <c r="A1323" s="132" t="s">
        <v>465</v>
      </c>
      <c r="B1323" s="53" t="s">
        <v>193</v>
      </c>
      <c r="C1323" s="69"/>
      <c r="D1323" s="83"/>
      <c r="E1323" s="83"/>
      <c r="F1323" s="86"/>
      <c r="G1323" s="69"/>
      <c r="H1323" s="9"/>
      <c r="I1323" s="9"/>
      <c r="J1323" s="9"/>
      <c r="K1323" s="9"/>
      <c r="L1323" s="9"/>
      <c r="M1323" s="9"/>
      <c r="N1323" s="9"/>
      <c r="O1323" s="137" t="s">
        <v>196</v>
      </c>
      <c r="P1323" s="132" t="s">
        <v>673</v>
      </c>
    </row>
    <row r="1324" spans="1:16" ht="40.5" x14ac:dyDescent="0.35">
      <c r="A1324" s="133"/>
      <c r="B1324" s="49" t="s">
        <v>33</v>
      </c>
      <c r="C1324" s="69"/>
      <c r="D1324" s="83"/>
      <c r="E1324" s="83"/>
      <c r="F1324" s="86"/>
      <c r="G1324" s="69"/>
      <c r="H1324" s="9"/>
      <c r="I1324" s="9" t="s">
        <v>27</v>
      </c>
      <c r="J1324" s="9" t="s">
        <v>27</v>
      </c>
      <c r="K1324" s="9" t="s">
        <v>27</v>
      </c>
      <c r="L1324" s="9" t="s">
        <v>27</v>
      </c>
      <c r="M1324" s="9"/>
      <c r="N1324" s="9"/>
      <c r="O1324" s="138"/>
      <c r="P1324" s="133"/>
    </row>
    <row r="1325" spans="1:16" ht="40.5" x14ac:dyDescent="0.35">
      <c r="A1325" s="133"/>
      <c r="B1325" s="49" t="s">
        <v>10</v>
      </c>
      <c r="C1325" s="69"/>
      <c r="D1325" s="83"/>
      <c r="E1325" s="83"/>
      <c r="F1325" s="86"/>
      <c r="G1325" s="69"/>
      <c r="H1325" s="9">
        <f>H1326</f>
        <v>124.8</v>
      </c>
      <c r="I1325" s="9">
        <f t="shared" ref="I1325:L1325" si="308">I1326</f>
        <v>0</v>
      </c>
      <c r="J1325" s="9">
        <f t="shared" si="308"/>
        <v>0</v>
      </c>
      <c r="K1325" s="9">
        <f t="shared" si="308"/>
        <v>0</v>
      </c>
      <c r="L1325" s="9">
        <f t="shared" si="308"/>
        <v>124.8</v>
      </c>
      <c r="M1325" s="9">
        <f>M1326</f>
        <v>0</v>
      </c>
      <c r="N1325" s="9">
        <f>N1326</f>
        <v>0</v>
      </c>
      <c r="O1325" s="138"/>
      <c r="P1325" s="133"/>
    </row>
    <row r="1326" spans="1:16" x14ac:dyDescent="0.35">
      <c r="A1326" s="133"/>
      <c r="B1326" s="49" t="s">
        <v>32</v>
      </c>
      <c r="C1326" s="69">
        <v>124</v>
      </c>
      <c r="D1326" s="50" t="s">
        <v>477</v>
      </c>
      <c r="E1326" s="50" t="s">
        <v>481</v>
      </c>
      <c r="F1326" s="119" t="s">
        <v>615</v>
      </c>
      <c r="G1326" s="69">
        <v>414</v>
      </c>
      <c r="H1326" s="9">
        <v>124.8</v>
      </c>
      <c r="I1326" s="9">
        <v>0</v>
      </c>
      <c r="J1326" s="9">
        <v>0</v>
      </c>
      <c r="K1326" s="9">
        <v>0</v>
      </c>
      <c r="L1326" s="9">
        <v>124.8</v>
      </c>
      <c r="M1326" s="9">
        <v>0</v>
      </c>
      <c r="N1326" s="9">
        <v>0</v>
      </c>
      <c r="O1326" s="138"/>
      <c r="P1326" s="133"/>
    </row>
    <row r="1327" spans="1:16" ht="40.5" x14ac:dyDescent="0.35">
      <c r="A1327" s="133"/>
      <c r="B1327" s="49" t="s">
        <v>18</v>
      </c>
      <c r="C1327" s="69"/>
      <c r="D1327" s="83"/>
      <c r="E1327" s="83"/>
      <c r="F1327" s="86"/>
      <c r="G1327" s="69"/>
      <c r="H1327" s="9"/>
      <c r="I1327" s="9"/>
      <c r="J1327" s="9"/>
      <c r="K1327" s="9"/>
      <c r="L1327" s="9"/>
      <c r="M1327" s="9"/>
      <c r="N1327" s="9"/>
      <c r="O1327" s="138"/>
      <c r="P1327" s="133"/>
    </row>
    <row r="1328" spans="1:16" x14ac:dyDescent="0.35">
      <c r="A1328" s="133"/>
      <c r="B1328" s="49" t="s">
        <v>19</v>
      </c>
      <c r="C1328" s="69"/>
      <c r="D1328" s="83"/>
      <c r="E1328" s="83"/>
      <c r="F1328" s="86"/>
      <c r="G1328" s="69"/>
      <c r="H1328" s="9"/>
      <c r="I1328" s="9"/>
      <c r="J1328" s="9"/>
      <c r="K1328" s="9"/>
      <c r="L1328" s="9"/>
      <c r="M1328" s="9"/>
      <c r="N1328" s="9"/>
      <c r="O1328" s="138"/>
      <c r="P1328" s="133"/>
    </row>
    <row r="1329" spans="1:16" ht="40.5" x14ac:dyDescent="0.35">
      <c r="A1329" s="134"/>
      <c r="B1329" s="49" t="s">
        <v>20</v>
      </c>
      <c r="C1329" s="69"/>
      <c r="D1329" s="83"/>
      <c r="E1329" s="83"/>
      <c r="F1329" s="86"/>
      <c r="G1329" s="69"/>
      <c r="H1329" s="9"/>
      <c r="I1329" s="9"/>
      <c r="J1329" s="9"/>
      <c r="K1329" s="9"/>
      <c r="L1329" s="9"/>
      <c r="M1329" s="9"/>
      <c r="N1329" s="9"/>
      <c r="O1329" s="139"/>
      <c r="P1329" s="134"/>
    </row>
    <row r="1330" spans="1:16" x14ac:dyDescent="0.35">
      <c r="A1330" s="132" t="s">
        <v>466</v>
      </c>
      <c r="B1330" s="53" t="s">
        <v>193</v>
      </c>
      <c r="C1330" s="69"/>
      <c r="D1330" s="83"/>
      <c r="E1330" s="83"/>
      <c r="F1330" s="86"/>
      <c r="G1330" s="69"/>
      <c r="H1330" s="9"/>
      <c r="I1330" s="9"/>
      <c r="J1330" s="9"/>
      <c r="K1330" s="9"/>
      <c r="L1330" s="9"/>
      <c r="M1330" s="9"/>
      <c r="N1330" s="9"/>
      <c r="O1330" s="137" t="s">
        <v>196</v>
      </c>
      <c r="P1330" s="132" t="s">
        <v>675</v>
      </c>
    </row>
    <row r="1331" spans="1:16" ht="40.5" x14ac:dyDescent="0.35">
      <c r="A1331" s="133"/>
      <c r="B1331" s="49" t="s">
        <v>33</v>
      </c>
      <c r="C1331" s="69"/>
      <c r="D1331" s="83"/>
      <c r="E1331" s="83"/>
      <c r="F1331" s="86"/>
      <c r="G1331" s="69"/>
      <c r="H1331" s="9"/>
      <c r="I1331" s="9" t="s">
        <v>27</v>
      </c>
      <c r="J1331" s="9" t="s">
        <v>27</v>
      </c>
      <c r="K1331" s="9" t="s">
        <v>27</v>
      </c>
      <c r="L1331" s="9" t="s">
        <v>27</v>
      </c>
      <c r="M1331" s="9"/>
      <c r="N1331" s="9"/>
      <c r="O1331" s="138"/>
      <c r="P1331" s="133"/>
    </row>
    <row r="1332" spans="1:16" ht="40.5" x14ac:dyDescent="0.35">
      <c r="A1332" s="133"/>
      <c r="B1332" s="49" t="s">
        <v>10</v>
      </c>
      <c r="C1332" s="69"/>
      <c r="D1332" s="83"/>
      <c r="E1332" s="83"/>
      <c r="F1332" s="86"/>
      <c r="G1332" s="69"/>
      <c r="H1332" s="9">
        <f>H1333</f>
        <v>50000</v>
      </c>
      <c r="I1332" s="9">
        <f t="shared" ref="I1332:L1332" si="309">I1333</f>
        <v>0</v>
      </c>
      <c r="J1332" s="9">
        <f t="shared" si="309"/>
        <v>0</v>
      </c>
      <c r="K1332" s="9">
        <f t="shared" si="309"/>
        <v>5000</v>
      </c>
      <c r="L1332" s="9">
        <f t="shared" si="309"/>
        <v>45000</v>
      </c>
      <c r="M1332" s="9">
        <f>M1333</f>
        <v>0</v>
      </c>
      <c r="N1332" s="9">
        <f>N1333</f>
        <v>223143.7</v>
      </c>
      <c r="O1332" s="138"/>
      <c r="P1332" s="133"/>
    </row>
    <row r="1333" spans="1:16" x14ac:dyDescent="0.35">
      <c r="A1333" s="133"/>
      <c r="B1333" s="49" t="s">
        <v>32</v>
      </c>
      <c r="C1333" s="69">
        <v>124</v>
      </c>
      <c r="D1333" s="50" t="s">
        <v>477</v>
      </c>
      <c r="E1333" s="50" t="s">
        <v>481</v>
      </c>
      <c r="F1333" s="119" t="s">
        <v>615</v>
      </c>
      <c r="G1333" s="69">
        <v>414</v>
      </c>
      <c r="H1333" s="9">
        <f>SUM(I1333:L1333)</f>
        <v>50000</v>
      </c>
      <c r="I1333" s="9">
        <v>0</v>
      </c>
      <c r="J1333" s="9">
        <v>0</v>
      </c>
      <c r="K1333" s="9">
        <v>5000</v>
      </c>
      <c r="L1333" s="9">
        <v>45000</v>
      </c>
      <c r="M1333" s="9">
        <v>0</v>
      </c>
      <c r="N1333" s="9">
        <v>223143.7</v>
      </c>
      <c r="O1333" s="138"/>
      <c r="P1333" s="133"/>
    </row>
    <row r="1334" spans="1:16" ht="40.5" x14ac:dyDescent="0.35">
      <c r="A1334" s="133"/>
      <c r="B1334" s="49" t="s">
        <v>18</v>
      </c>
      <c r="C1334" s="69"/>
      <c r="D1334" s="83"/>
      <c r="E1334" s="83"/>
      <c r="F1334" s="86"/>
      <c r="G1334" s="69"/>
      <c r="H1334" s="9"/>
      <c r="I1334" s="9"/>
      <c r="J1334" s="9"/>
      <c r="K1334" s="9"/>
      <c r="L1334" s="9"/>
      <c r="M1334" s="9"/>
      <c r="N1334" s="9"/>
      <c r="O1334" s="138"/>
      <c r="P1334" s="133"/>
    </row>
    <row r="1335" spans="1:16" x14ac:dyDescent="0.35">
      <c r="A1335" s="133"/>
      <c r="B1335" s="49" t="s">
        <v>19</v>
      </c>
      <c r="C1335" s="69"/>
      <c r="D1335" s="83"/>
      <c r="E1335" s="83"/>
      <c r="F1335" s="86"/>
      <c r="G1335" s="69"/>
      <c r="H1335" s="9"/>
      <c r="I1335" s="9"/>
      <c r="J1335" s="9"/>
      <c r="K1335" s="9"/>
      <c r="L1335" s="9"/>
      <c r="M1335" s="9"/>
      <c r="N1335" s="9"/>
      <c r="O1335" s="138"/>
      <c r="P1335" s="133"/>
    </row>
    <row r="1336" spans="1:16" ht="40.5" x14ac:dyDescent="0.35">
      <c r="A1336" s="134"/>
      <c r="B1336" s="49" t="s">
        <v>20</v>
      </c>
      <c r="C1336" s="69"/>
      <c r="D1336" s="83"/>
      <c r="E1336" s="83"/>
      <c r="F1336" s="86"/>
      <c r="G1336" s="69"/>
      <c r="H1336" s="9"/>
      <c r="I1336" s="9"/>
      <c r="J1336" s="9"/>
      <c r="K1336" s="9"/>
      <c r="L1336" s="9"/>
      <c r="M1336" s="9"/>
      <c r="N1336" s="9"/>
      <c r="O1336" s="139"/>
      <c r="P1336" s="134"/>
    </row>
    <row r="1337" spans="1:16" x14ac:dyDescent="0.35">
      <c r="A1337" s="132" t="s">
        <v>545</v>
      </c>
      <c r="B1337" s="53" t="s">
        <v>193</v>
      </c>
      <c r="C1337" s="69"/>
      <c r="D1337" s="83"/>
      <c r="E1337" s="83"/>
      <c r="F1337" s="86"/>
      <c r="G1337" s="69"/>
      <c r="H1337" s="9"/>
      <c r="I1337" s="9"/>
      <c r="J1337" s="9"/>
      <c r="K1337" s="9"/>
      <c r="L1337" s="9"/>
      <c r="M1337" s="9"/>
      <c r="N1337" s="16" t="s">
        <v>671</v>
      </c>
      <c r="O1337" s="137" t="s">
        <v>196</v>
      </c>
      <c r="P1337" s="132" t="s">
        <v>676</v>
      </c>
    </row>
    <row r="1338" spans="1:16" ht="40.5" x14ac:dyDescent="0.35">
      <c r="A1338" s="133"/>
      <c r="B1338" s="49" t="s">
        <v>33</v>
      </c>
      <c r="C1338" s="69"/>
      <c r="D1338" s="83"/>
      <c r="E1338" s="83"/>
      <c r="F1338" s="86"/>
      <c r="G1338" s="69"/>
      <c r="H1338" s="9"/>
      <c r="I1338" s="9" t="s">
        <v>27</v>
      </c>
      <c r="J1338" s="9" t="s">
        <v>27</v>
      </c>
      <c r="K1338" s="9" t="s">
        <v>27</v>
      </c>
      <c r="L1338" s="9" t="s">
        <v>27</v>
      </c>
      <c r="M1338" s="9"/>
      <c r="N1338" s="9"/>
      <c r="O1338" s="138"/>
      <c r="P1338" s="133"/>
    </row>
    <row r="1339" spans="1:16" ht="40.5" x14ac:dyDescent="0.35">
      <c r="A1339" s="133"/>
      <c r="B1339" s="49" t="s">
        <v>10</v>
      </c>
      <c r="C1339" s="69"/>
      <c r="D1339" s="83"/>
      <c r="E1339" s="83"/>
      <c r="F1339" s="86"/>
      <c r="G1339" s="69"/>
      <c r="H1339" s="9">
        <f>H1340</f>
        <v>7305.1</v>
      </c>
      <c r="I1339" s="9">
        <f t="shared" ref="I1339:L1339" si="310">I1340</f>
        <v>0</v>
      </c>
      <c r="J1339" s="9">
        <f t="shared" si="310"/>
        <v>0</v>
      </c>
      <c r="K1339" s="9">
        <f t="shared" si="310"/>
        <v>0</v>
      </c>
      <c r="L1339" s="9">
        <f t="shared" si="310"/>
        <v>7305.1</v>
      </c>
      <c r="M1339" s="9">
        <f>M1340</f>
        <v>50000</v>
      </c>
      <c r="N1339" s="9">
        <f>N1340</f>
        <v>350527.3</v>
      </c>
      <c r="O1339" s="138"/>
      <c r="P1339" s="133"/>
    </row>
    <row r="1340" spans="1:16" x14ac:dyDescent="0.35">
      <c r="A1340" s="133"/>
      <c r="B1340" s="49" t="s">
        <v>32</v>
      </c>
      <c r="C1340" s="69">
        <v>124</v>
      </c>
      <c r="D1340" s="50" t="s">
        <v>477</v>
      </c>
      <c r="E1340" s="50" t="s">
        <v>481</v>
      </c>
      <c r="F1340" s="119" t="s">
        <v>615</v>
      </c>
      <c r="G1340" s="69">
        <v>414</v>
      </c>
      <c r="H1340" s="9">
        <f>SUM(I1340:L1340)</f>
        <v>7305.1</v>
      </c>
      <c r="I1340" s="9">
        <v>0</v>
      </c>
      <c r="J1340" s="9">
        <v>0</v>
      </c>
      <c r="K1340" s="9">
        <v>0</v>
      </c>
      <c r="L1340" s="9">
        <v>7305.1</v>
      </c>
      <c r="M1340" s="9">
        <v>50000</v>
      </c>
      <c r="N1340" s="9">
        <v>350527.3</v>
      </c>
      <c r="O1340" s="138"/>
      <c r="P1340" s="133"/>
    </row>
    <row r="1341" spans="1:16" ht="40.5" x14ac:dyDescent="0.35">
      <c r="A1341" s="133"/>
      <c r="B1341" s="49" t="s">
        <v>18</v>
      </c>
      <c r="C1341" s="69"/>
      <c r="D1341" s="83"/>
      <c r="E1341" s="83"/>
      <c r="F1341" s="86"/>
      <c r="G1341" s="69"/>
      <c r="H1341" s="9"/>
      <c r="I1341" s="9"/>
      <c r="J1341" s="9"/>
      <c r="K1341" s="9"/>
      <c r="L1341" s="9"/>
      <c r="M1341" s="9"/>
      <c r="N1341" s="9"/>
      <c r="O1341" s="138"/>
      <c r="P1341" s="133"/>
    </row>
    <row r="1342" spans="1:16" x14ac:dyDescent="0.35">
      <c r="A1342" s="133"/>
      <c r="B1342" s="49" t="s">
        <v>19</v>
      </c>
      <c r="C1342" s="69"/>
      <c r="D1342" s="83"/>
      <c r="E1342" s="83"/>
      <c r="F1342" s="86"/>
      <c r="G1342" s="69"/>
      <c r="H1342" s="9"/>
      <c r="I1342" s="9"/>
      <c r="J1342" s="9"/>
      <c r="K1342" s="9"/>
      <c r="L1342" s="9"/>
      <c r="M1342" s="9"/>
      <c r="N1342" s="9"/>
      <c r="O1342" s="138"/>
      <c r="P1342" s="133"/>
    </row>
    <row r="1343" spans="1:16" ht="40.5" x14ac:dyDescent="0.35">
      <c r="A1343" s="134"/>
      <c r="B1343" s="49" t="s">
        <v>20</v>
      </c>
      <c r="C1343" s="69"/>
      <c r="D1343" s="83"/>
      <c r="E1343" s="83"/>
      <c r="F1343" s="86"/>
      <c r="G1343" s="69"/>
      <c r="H1343" s="9"/>
      <c r="I1343" s="9"/>
      <c r="J1343" s="9"/>
      <c r="K1343" s="9"/>
      <c r="L1343" s="9"/>
      <c r="M1343" s="9"/>
      <c r="N1343" s="9"/>
      <c r="O1343" s="139"/>
      <c r="P1343" s="134"/>
    </row>
    <row r="1344" spans="1:16" ht="41.25" x14ac:dyDescent="0.35">
      <c r="A1344" s="132" t="s">
        <v>544</v>
      </c>
      <c r="B1344" s="103" t="s">
        <v>193</v>
      </c>
      <c r="C1344" s="69"/>
      <c r="D1344" s="83"/>
      <c r="E1344" s="83"/>
      <c r="F1344" s="86"/>
      <c r="G1344" s="69"/>
      <c r="H1344" s="9"/>
      <c r="I1344" s="9"/>
      <c r="J1344" s="9"/>
      <c r="K1344" s="9"/>
      <c r="L1344" s="9"/>
      <c r="M1344" s="9"/>
      <c r="N1344" s="9"/>
      <c r="O1344" s="137" t="s">
        <v>196</v>
      </c>
      <c r="P1344" s="132" t="s">
        <v>677</v>
      </c>
    </row>
    <row r="1345" spans="1:16" ht="40.5" x14ac:dyDescent="0.35">
      <c r="A1345" s="133"/>
      <c r="B1345" s="49" t="s">
        <v>33</v>
      </c>
      <c r="C1345" s="69"/>
      <c r="D1345" s="83"/>
      <c r="E1345" s="83"/>
      <c r="F1345" s="86"/>
      <c r="G1345" s="69"/>
      <c r="H1345" s="9"/>
      <c r="I1345" s="9" t="s">
        <v>27</v>
      </c>
      <c r="J1345" s="9" t="s">
        <v>27</v>
      </c>
      <c r="K1345" s="9" t="s">
        <v>27</v>
      </c>
      <c r="L1345" s="9" t="s">
        <v>27</v>
      </c>
      <c r="M1345" s="9"/>
      <c r="N1345" s="9"/>
      <c r="O1345" s="138"/>
      <c r="P1345" s="133"/>
    </row>
    <row r="1346" spans="1:16" ht="40.5" x14ac:dyDescent="0.35">
      <c r="A1346" s="133"/>
      <c r="B1346" s="49" t="s">
        <v>10</v>
      </c>
      <c r="C1346" s="69"/>
      <c r="D1346" s="83"/>
      <c r="E1346" s="83"/>
      <c r="F1346" s="86"/>
      <c r="G1346" s="69"/>
      <c r="H1346" s="9">
        <f>H1347</f>
        <v>10000</v>
      </c>
      <c r="I1346" s="9">
        <f t="shared" ref="I1346:L1346" si="311">I1347</f>
        <v>0</v>
      </c>
      <c r="J1346" s="9">
        <f t="shared" si="311"/>
        <v>0</v>
      </c>
      <c r="K1346" s="9">
        <f t="shared" si="311"/>
        <v>9945</v>
      </c>
      <c r="L1346" s="9">
        <f t="shared" si="311"/>
        <v>55</v>
      </c>
      <c r="M1346" s="9">
        <f>M1347</f>
        <v>10000</v>
      </c>
      <c r="N1346" s="9">
        <f>N1347</f>
        <v>50000</v>
      </c>
      <c r="O1346" s="138"/>
      <c r="P1346" s="133"/>
    </row>
    <row r="1347" spans="1:16" x14ac:dyDescent="0.35">
      <c r="A1347" s="133"/>
      <c r="B1347" s="49" t="s">
        <v>32</v>
      </c>
      <c r="C1347" s="69">
        <v>124</v>
      </c>
      <c r="D1347" s="83" t="s">
        <v>477</v>
      </c>
      <c r="E1347" s="83" t="s">
        <v>481</v>
      </c>
      <c r="F1347" s="119" t="s">
        <v>615</v>
      </c>
      <c r="G1347" s="69">
        <v>414</v>
      </c>
      <c r="H1347" s="9">
        <f>SUM(I1347:L1347)</f>
        <v>10000</v>
      </c>
      <c r="I1347" s="9">
        <v>0</v>
      </c>
      <c r="J1347" s="9">
        <v>0</v>
      </c>
      <c r="K1347" s="9">
        <v>9945</v>
      </c>
      <c r="L1347" s="9">
        <v>55</v>
      </c>
      <c r="M1347" s="9">
        <v>10000</v>
      </c>
      <c r="N1347" s="9">
        <v>50000</v>
      </c>
      <c r="O1347" s="138"/>
      <c r="P1347" s="133"/>
    </row>
    <row r="1348" spans="1:16" ht="40.5" x14ac:dyDescent="0.35">
      <c r="A1348" s="133"/>
      <c r="B1348" s="49" t="s">
        <v>18</v>
      </c>
      <c r="C1348" s="69"/>
      <c r="D1348" s="83"/>
      <c r="E1348" s="83"/>
      <c r="F1348" s="86"/>
      <c r="G1348" s="69"/>
      <c r="H1348" s="9"/>
      <c r="I1348" s="9"/>
      <c r="J1348" s="9"/>
      <c r="K1348" s="9"/>
      <c r="L1348" s="9"/>
      <c r="M1348" s="9"/>
      <c r="N1348" s="9"/>
      <c r="O1348" s="138"/>
      <c r="P1348" s="133"/>
    </row>
    <row r="1349" spans="1:16" x14ac:dyDescent="0.35">
      <c r="A1349" s="133"/>
      <c r="B1349" s="49" t="s">
        <v>19</v>
      </c>
      <c r="C1349" s="69"/>
      <c r="D1349" s="83"/>
      <c r="E1349" s="83"/>
      <c r="F1349" s="86"/>
      <c r="G1349" s="69"/>
      <c r="H1349" s="9"/>
      <c r="I1349" s="9"/>
      <c r="J1349" s="9"/>
      <c r="K1349" s="9"/>
      <c r="L1349" s="9"/>
      <c r="M1349" s="9"/>
      <c r="N1349" s="9"/>
      <c r="O1349" s="138"/>
      <c r="P1349" s="133"/>
    </row>
    <row r="1350" spans="1:16" ht="40.5" x14ac:dyDescent="0.35">
      <c r="A1350" s="134"/>
      <c r="B1350" s="49" t="s">
        <v>20</v>
      </c>
      <c r="C1350" s="69"/>
      <c r="D1350" s="83"/>
      <c r="E1350" s="83"/>
      <c r="F1350" s="86"/>
      <c r="G1350" s="69"/>
      <c r="H1350" s="9"/>
      <c r="I1350" s="9"/>
      <c r="J1350" s="9"/>
      <c r="K1350" s="9"/>
      <c r="L1350" s="9"/>
      <c r="M1350" s="9"/>
      <c r="N1350" s="9"/>
      <c r="O1350" s="139"/>
      <c r="P1350" s="134"/>
    </row>
    <row r="1351" spans="1:16" ht="41.25" x14ac:dyDescent="0.35">
      <c r="A1351" s="132" t="s">
        <v>653</v>
      </c>
      <c r="B1351" s="103" t="s">
        <v>193</v>
      </c>
      <c r="C1351" s="69"/>
      <c r="D1351" s="83"/>
      <c r="E1351" s="83"/>
      <c r="F1351" s="86"/>
      <c r="G1351" s="69"/>
      <c r="H1351" s="9"/>
      <c r="I1351" s="9"/>
      <c r="J1351" s="9"/>
      <c r="K1351" s="9"/>
      <c r="L1351" s="9"/>
      <c r="M1351" s="9"/>
      <c r="N1351" s="9"/>
      <c r="O1351" s="137" t="s">
        <v>196</v>
      </c>
      <c r="P1351" s="132" t="s">
        <v>678</v>
      </c>
    </row>
    <row r="1352" spans="1:16" ht="40.5" x14ac:dyDescent="0.35">
      <c r="A1352" s="133"/>
      <c r="B1352" s="49" t="s">
        <v>33</v>
      </c>
      <c r="C1352" s="69"/>
      <c r="D1352" s="83"/>
      <c r="E1352" s="83"/>
      <c r="F1352" s="86"/>
      <c r="G1352" s="69"/>
      <c r="H1352" s="9"/>
      <c r="I1352" s="9" t="s">
        <v>27</v>
      </c>
      <c r="J1352" s="9" t="s">
        <v>27</v>
      </c>
      <c r="K1352" s="9" t="s">
        <v>27</v>
      </c>
      <c r="L1352" s="9" t="s">
        <v>27</v>
      </c>
      <c r="M1352" s="9"/>
      <c r="N1352" s="9"/>
      <c r="O1352" s="138"/>
      <c r="P1352" s="133"/>
    </row>
    <row r="1353" spans="1:16" ht="40.5" x14ac:dyDescent="0.35">
      <c r="A1353" s="133"/>
      <c r="B1353" s="49" t="s">
        <v>10</v>
      </c>
      <c r="C1353" s="69"/>
      <c r="D1353" s="83"/>
      <c r="E1353" s="83"/>
      <c r="F1353" s="86"/>
      <c r="G1353" s="69"/>
      <c r="H1353" s="9">
        <f>H1354</f>
        <v>5000</v>
      </c>
      <c r="I1353" s="9">
        <f t="shared" ref="I1353:L1353" si="312">I1354</f>
        <v>0</v>
      </c>
      <c r="J1353" s="9">
        <f t="shared" si="312"/>
        <v>0</v>
      </c>
      <c r="K1353" s="9">
        <f t="shared" si="312"/>
        <v>0</v>
      </c>
      <c r="L1353" s="9">
        <f t="shared" si="312"/>
        <v>5000</v>
      </c>
      <c r="M1353" s="9">
        <f>M1354</f>
        <v>14431.5</v>
      </c>
      <c r="N1353" s="9">
        <f>N1354</f>
        <v>53563.3</v>
      </c>
      <c r="O1353" s="138"/>
      <c r="P1353" s="133"/>
    </row>
    <row r="1354" spans="1:16" x14ac:dyDescent="0.35">
      <c r="A1354" s="133"/>
      <c r="B1354" s="49" t="s">
        <v>32</v>
      </c>
      <c r="C1354" s="69">
        <v>124</v>
      </c>
      <c r="D1354" s="50" t="s">
        <v>477</v>
      </c>
      <c r="E1354" s="50" t="s">
        <v>481</v>
      </c>
      <c r="F1354" s="119" t="s">
        <v>615</v>
      </c>
      <c r="G1354" s="69">
        <v>414</v>
      </c>
      <c r="H1354" s="9">
        <f>SUM(I1354:L1354)</f>
        <v>5000</v>
      </c>
      <c r="I1354" s="9">
        <v>0</v>
      </c>
      <c r="J1354" s="9">
        <v>0</v>
      </c>
      <c r="K1354" s="9">
        <v>0</v>
      </c>
      <c r="L1354" s="9">
        <v>5000</v>
      </c>
      <c r="M1354" s="9">
        <v>14431.5</v>
      </c>
      <c r="N1354" s="9">
        <v>53563.3</v>
      </c>
      <c r="O1354" s="138"/>
      <c r="P1354" s="133"/>
    </row>
    <row r="1355" spans="1:16" ht="40.5" x14ac:dyDescent="0.35">
      <c r="A1355" s="133"/>
      <c r="B1355" s="49" t="s">
        <v>18</v>
      </c>
      <c r="C1355" s="69"/>
      <c r="D1355" s="83"/>
      <c r="E1355" s="83"/>
      <c r="F1355" s="86"/>
      <c r="G1355" s="69"/>
      <c r="H1355" s="9"/>
      <c r="I1355" s="9"/>
      <c r="J1355" s="9"/>
      <c r="K1355" s="9"/>
      <c r="L1355" s="9"/>
      <c r="M1355" s="9"/>
      <c r="N1355" s="9"/>
      <c r="O1355" s="138"/>
      <c r="P1355" s="133"/>
    </row>
    <row r="1356" spans="1:16" x14ac:dyDescent="0.35">
      <c r="A1356" s="133"/>
      <c r="B1356" s="49" t="s">
        <v>19</v>
      </c>
      <c r="C1356" s="69"/>
      <c r="D1356" s="83"/>
      <c r="E1356" s="83"/>
      <c r="F1356" s="86"/>
      <c r="G1356" s="69"/>
      <c r="H1356" s="9"/>
      <c r="I1356" s="9"/>
      <c r="J1356" s="9"/>
      <c r="K1356" s="9"/>
      <c r="L1356" s="9"/>
      <c r="M1356" s="9"/>
      <c r="N1356" s="9"/>
      <c r="O1356" s="138"/>
      <c r="P1356" s="133"/>
    </row>
    <row r="1357" spans="1:16" ht="40.5" x14ac:dyDescent="0.35">
      <c r="A1357" s="134"/>
      <c r="B1357" s="49" t="s">
        <v>20</v>
      </c>
      <c r="C1357" s="69"/>
      <c r="D1357" s="83"/>
      <c r="E1357" s="83"/>
      <c r="F1357" s="86"/>
      <c r="G1357" s="69"/>
      <c r="H1357" s="9"/>
      <c r="I1357" s="9"/>
      <c r="J1357" s="9"/>
      <c r="K1357" s="9"/>
      <c r="L1357" s="9"/>
      <c r="M1357" s="9"/>
      <c r="N1357" s="9"/>
      <c r="O1357" s="139"/>
      <c r="P1357" s="134"/>
    </row>
    <row r="1358" spans="1:16" ht="41.25" x14ac:dyDescent="0.35">
      <c r="A1358" s="132" t="s">
        <v>546</v>
      </c>
      <c r="B1358" s="103" t="s">
        <v>193</v>
      </c>
      <c r="C1358" s="69"/>
      <c r="D1358" s="83"/>
      <c r="E1358" s="83"/>
      <c r="F1358" s="86"/>
      <c r="G1358" s="69"/>
      <c r="H1358" s="9"/>
      <c r="I1358" s="9"/>
      <c r="J1358" s="9"/>
      <c r="K1358" s="9"/>
      <c r="L1358" s="9"/>
      <c r="M1358" s="9"/>
      <c r="N1358" s="9"/>
      <c r="O1358" s="137" t="s">
        <v>196</v>
      </c>
      <c r="P1358" s="132" t="s">
        <v>679</v>
      </c>
    </row>
    <row r="1359" spans="1:16" ht="40.5" x14ac:dyDescent="0.35">
      <c r="A1359" s="133"/>
      <c r="B1359" s="49" t="s">
        <v>33</v>
      </c>
      <c r="C1359" s="69"/>
      <c r="D1359" s="83"/>
      <c r="E1359" s="83"/>
      <c r="F1359" s="86"/>
      <c r="G1359" s="69"/>
      <c r="H1359" s="9"/>
      <c r="I1359" s="9" t="s">
        <v>27</v>
      </c>
      <c r="J1359" s="9" t="s">
        <v>27</v>
      </c>
      <c r="K1359" s="9" t="s">
        <v>27</v>
      </c>
      <c r="L1359" s="9" t="s">
        <v>27</v>
      </c>
      <c r="M1359" s="9"/>
      <c r="N1359" s="9"/>
      <c r="O1359" s="138"/>
      <c r="P1359" s="133"/>
    </row>
    <row r="1360" spans="1:16" ht="40.5" x14ac:dyDescent="0.35">
      <c r="A1360" s="133"/>
      <c r="B1360" s="49" t="s">
        <v>10</v>
      </c>
      <c r="C1360" s="69"/>
      <c r="D1360" s="83"/>
      <c r="E1360" s="83"/>
      <c r="F1360" s="86"/>
      <c r="G1360" s="69"/>
      <c r="H1360" s="9">
        <f>H1361</f>
        <v>0</v>
      </c>
      <c r="I1360" s="9">
        <f t="shared" ref="I1360:L1360" si="313">I1361</f>
        <v>0</v>
      </c>
      <c r="J1360" s="9">
        <f t="shared" si="313"/>
        <v>0</v>
      </c>
      <c r="K1360" s="9">
        <f t="shared" si="313"/>
        <v>0</v>
      </c>
      <c r="L1360" s="9">
        <f t="shared" si="313"/>
        <v>0</v>
      </c>
      <c r="M1360" s="9">
        <f>M1361</f>
        <v>95496</v>
      </c>
      <c r="N1360" s="9">
        <f>N1361</f>
        <v>0</v>
      </c>
      <c r="O1360" s="138"/>
      <c r="P1360" s="133"/>
    </row>
    <row r="1361" spans="1:16" x14ac:dyDescent="0.35">
      <c r="A1361" s="133"/>
      <c r="B1361" s="49" t="s">
        <v>32</v>
      </c>
      <c r="C1361" s="69">
        <v>124</v>
      </c>
      <c r="D1361" s="50" t="s">
        <v>477</v>
      </c>
      <c r="E1361" s="50" t="s">
        <v>486</v>
      </c>
      <c r="F1361" s="119" t="s">
        <v>615</v>
      </c>
      <c r="G1361" s="69">
        <v>414</v>
      </c>
      <c r="H1361" s="9">
        <v>0</v>
      </c>
      <c r="I1361" s="9">
        <v>0</v>
      </c>
      <c r="J1361" s="9">
        <v>0</v>
      </c>
      <c r="K1361" s="9">
        <v>0</v>
      </c>
      <c r="L1361" s="9">
        <v>0</v>
      </c>
      <c r="M1361" s="9">
        <v>95496</v>
      </c>
      <c r="N1361" s="9">
        <v>0</v>
      </c>
      <c r="O1361" s="138"/>
      <c r="P1361" s="133"/>
    </row>
    <row r="1362" spans="1:16" ht="40.5" x14ac:dyDescent="0.35">
      <c r="A1362" s="133"/>
      <c r="B1362" s="49" t="s">
        <v>18</v>
      </c>
      <c r="C1362" s="69"/>
      <c r="D1362" s="83"/>
      <c r="E1362" s="83"/>
      <c r="F1362" s="86"/>
      <c r="G1362" s="69"/>
      <c r="H1362" s="9"/>
      <c r="I1362" s="9"/>
      <c r="J1362" s="9"/>
      <c r="K1362" s="9"/>
      <c r="L1362" s="9"/>
      <c r="M1362" s="9"/>
      <c r="N1362" s="9"/>
      <c r="O1362" s="138"/>
      <c r="P1362" s="133"/>
    </row>
    <row r="1363" spans="1:16" x14ac:dyDescent="0.35">
      <c r="A1363" s="133"/>
      <c r="B1363" s="49" t="s">
        <v>19</v>
      </c>
      <c r="C1363" s="69"/>
      <c r="D1363" s="83"/>
      <c r="E1363" s="83"/>
      <c r="F1363" s="86"/>
      <c r="G1363" s="69"/>
      <c r="H1363" s="9"/>
      <c r="I1363" s="9"/>
      <c r="J1363" s="9"/>
      <c r="K1363" s="9"/>
      <c r="L1363" s="9"/>
      <c r="M1363" s="9"/>
      <c r="N1363" s="9"/>
      <c r="O1363" s="138"/>
      <c r="P1363" s="133"/>
    </row>
    <row r="1364" spans="1:16" ht="40.5" x14ac:dyDescent="0.35">
      <c r="A1364" s="134"/>
      <c r="B1364" s="49" t="s">
        <v>20</v>
      </c>
      <c r="C1364" s="69"/>
      <c r="D1364" s="83"/>
      <c r="E1364" s="83"/>
      <c r="F1364" s="86"/>
      <c r="G1364" s="69"/>
      <c r="H1364" s="9"/>
      <c r="I1364" s="9"/>
      <c r="J1364" s="9"/>
      <c r="K1364" s="9"/>
      <c r="L1364" s="9"/>
      <c r="M1364" s="9"/>
      <c r="N1364" s="9"/>
      <c r="O1364" s="139"/>
      <c r="P1364" s="134"/>
    </row>
    <row r="1365" spans="1:16" ht="41.25" x14ac:dyDescent="0.35">
      <c r="A1365" s="132" t="s">
        <v>538</v>
      </c>
      <c r="B1365" s="103" t="s">
        <v>193</v>
      </c>
      <c r="C1365" s="69"/>
      <c r="D1365" s="83"/>
      <c r="E1365" s="83"/>
      <c r="F1365" s="86"/>
      <c r="G1365" s="69"/>
      <c r="H1365" s="9"/>
      <c r="I1365" s="9"/>
      <c r="J1365" s="9"/>
      <c r="K1365" s="9"/>
      <c r="L1365" s="9"/>
      <c r="M1365" s="9"/>
      <c r="N1365" s="9"/>
      <c r="O1365" s="137" t="s">
        <v>196</v>
      </c>
      <c r="P1365" s="132" t="s">
        <v>680</v>
      </c>
    </row>
    <row r="1366" spans="1:16" ht="40.5" x14ac:dyDescent="0.35">
      <c r="A1366" s="133"/>
      <c r="B1366" s="49" t="s">
        <v>33</v>
      </c>
      <c r="C1366" s="69"/>
      <c r="D1366" s="83"/>
      <c r="E1366" s="83"/>
      <c r="F1366" s="86"/>
      <c r="G1366" s="69"/>
      <c r="H1366" s="9"/>
      <c r="I1366" s="9" t="s">
        <v>27</v>
      </c>
      <c r="J1366" s="9" t="s">
        <v>27</v>
      </c>
      <c r="K1366" s="9" t="s">
        <v>27</v>
      </c>
      <c r="L1366" s="9" t="s">
        <v>27</v>
      </c>
      <c r="M1366" s="9"/>
      <c r="N1366" s="9"/>
      <c r="O1366" s="138"/>
      <c r="P1366" s="133"/>
    </row>
    <row r="1367" spans="1:16" ht="40.5" x14ac:dyDescent="0.35">
      <c r="A1367" s="133"/>
      <c r="B1367" s="49" t="s">
        <v>10</v>
      </c>
      <c r="C1367" s="69"/>
      <c r="D1367" s="83"/>
      <c r="E1367" s="83"/>
      <c r="F1367" s="86"/>
      <c r="G1367" s="69"/>
      <c r="H1367" s="9">
        <f>H1368</f>
        <v>15000</v>
      </c>
      <c r="I1367" s="9">
        <f t="shared" ref="I1367:L1367" si="314">I1368</f>
        <v>0</v>
      </c>
      <c r="J1367" s="9">
        <f t="shared" si="314"/>
        <v>0</v>
      </c>
      <c r="K1367" s="9">
        <f t="shared" si="314"/>
        <v>0</v>
      </c>
      <c r="L1367" s="9">
        <f t="shared" si="314"/>
        <v>15000</v>
      </c>
      <c r="M1367" s="9">
        <f>M1368</f>
        <v>0</v>
      </c>
      <c r="N1367" s="9">
        <f>N1368</f>
        <v>0</v>
      </c>
      <c r="O1367" s="138"/>
      <c r="P1367" s="133"/>
    </row>
    <row r="1368" spans="1:16" x14ac:dyDescent="0.35">
      <c r="A1368" s="133"/>
      <c r="B1368" s="49" t="s">
        <v>32</v>
      </c>
      <c r="C1368" s="69">
        <v>124</v>
      </c>
      <c r="D1368" s="50" t="s">
        <v>477</v>
      </c>
      <c r="E1368" s="50" t="s">
        <v>481</v>
      </c>
      <c r="F1368" s="119" t="s">
        <v>615</v>
      </c>
      <c r="G1368" s="69">
        <v>414</v>
      </c>
      <c r="H1368" s="9">
        <f>SUM(I1368:L1368)</f>
        <v>15000</v>
      </c>
      <c r="I1368" s="9">
        <v>0</v>
      </c>
      <c r="J1368" s="9">
        <v>0</v>
      </c>
      <c r="K1368" s="9">
        <v>0</v>
      </c>
      <c r="L1368" s="9">
        <v>15000</v>
      </c>
      <c r="M1368" s="9">
        <v>0</v>
      </c>
      <c r="N1368" s="9">
        <v>0</v>
      </c>
      <c r="O1368" s="138"/>
      <c r="P1368" s="133"/>
    </row>
    <row r="1369" spans="1:16" ht="40.5" x14ac:dyDescent="0.35">
      <c r="A1369" s="133"/>
      <c r="B1369" s="49" t="s">
        <v>18</v>
      </c>
      <c r="C1369" s="69"/>
      <c r="D1369" s="83"/>
      <c r="E1369" s="83"/>
      <c r="F1369" s="86"/>
      <c r="G1369" s="69"/>
      <c r="H1369" s="9"/>
      <c r="I1369" s="9"/>
      <c r="J1369" s="9"/>
      <c r="K1369" s="9"/>
      <c r="L1369" s="9"/>
      <c r="M1369" s="9"/>
      <c r="N1369" s="9"/>
      <c r="O1369" s="138"/>
      <c r="P1369" s="133"/>
    </row>
    <row r="1370" spans="1:16" x14ac:dyDescent="0.35">
      <c r="A1370" s="133"/>
      <c r="B1370" s="49" t="s">
        <v>19</v>
      </c>
      <c r="C1370" s="69"/>
      <c r="D1370" s="83"/>
      <c r="E1370" s="83"/>
      <c r="F1370" s="86"/>
      <c r="G1370" s="69"/>
      <c r="H1370" s="9"/>
      <c r="I1370" s="9"/>
      <c r="J1370" s="9"/>
      <c r="K1370" s="9"/>
      <c r="L1370" s="9"/>
      <c r="M1370" s="9"/>
      <c r="N1370" s="9"/>
      <c r="O1370" s="138"/>
      <c r="P1370" s="133"/>
    </row>
    <row r="1371" spans="1:16" ht="40.5" x14ac:dyDescent="0.35">
      <c r="A1371" s="134"/>
      <c r="B1371" s="49" t="s">
        <v>20</v>
      </c>
      <c r="C1371" s="69"/>
      <c r="D1371" s="83"/>
      <c r="E1371" s="83"/>
      <c r="F1371" s="86"/>
      <c r="G1371" s="69"/>
      <c r="H1371" s="9"/>
      <c r="I1371" s="9"/>
      <c r="J1371" s="9"/>
      <c r="K1371" s="9"/>
      <c r="L1371" s="9"/>
      <c r="M1371" s="9"/>
      <c r="N1371" s="9"/>
      <c r="O1371" s="139"/>
      <c r="P1371" s="134"/>
    </row>
    <row r="1372" spans="1:16" x14ac:dyDescent="0.35">
      <c r="A1372" s="132" t="s">
        <v>618</v>
      </c>
      <c r="B1372" s="53" t="s">
        <v>193</v>
      </c>
      <c r="C1372" s="69"/>
      <c r="D1372" s="50"/>
      <c r="E1372" s="50"/>
      <c r="F1372" s="65"/>
      <c r="G1372" s="119"/>
      <c r="H1372" s="16">
        <v>1</v>
      </c>
      <c r="I1372" s="16"/>
      <c r="J1372" s="16"/>
      <c r="K1372" s="118"/>
      <c r="L1372" s="118">
        <v>1</v>
      </c>
      <c r="M1372" s="16"/>
      <c r="N1372" s="16"/>
      <c r="O1372" s="137" t="s">
        <v>196</v>
      </c>
      <c r="P1372" s="132" t="s">
        <v>646</v>
      </c>
    </row>
    <row r="1373" spans="1:16" ht="40.5" x14ac:dyDescent="0.35">
      <c r="A1373" s="133"/>
      <c r="B1373" s="49" t="s">
        <v>33</v>
      </c>
      <c r="C1373" s="69"/>
      <c r="D1373" s="50"/>
      <c r="E1373" s="50"/>
      <c r="F1373" s="65"/>
      <c r="G1373" s="119"/>
      <c r="H1373" s="9"/>
      <c r="I1373" s="9" t="s">
        <v>27</v>
      </c>
      <c r="J1373" s="9" t="s">
        <v>27</v>
      </c>
      <c r="K1373" s="9" t="s">
        <v>27</v>
      </c>
      <c r="L1373" s="9" t="s">
        <v>27</v>
      </c>
      <c r="M1373" s="9"/>
      <c r="N1373" s="9"/>
      <c r="O1373" s="138"/>
      <c r="P1373" s="133"/>
    </row>
    <row r="1374" spans="1:16" ht="40.5" x14ac:dyDescent="0.35">
      <c r="A1374" s="133"/>
      <c r="B1374" s="49" t="s">
        <v>10</v>
      </c>
      <c r="C1374" s="69"/>
      <c r="D1374" s="50"/>
      <c r="E1374" s="50"/>
      <c r="F1374" s="65"/>
      <c r="G1374" s="119"/>
      <c r="H1374" s="9">
        <f t="shared" ref="H1374:L1374" si="315">H1375</f>
        <v>10000</v>
      </c>
      <c r="I1374" s="9">
        <f t="shared" si="315"/>
        <v>0</v>
      </c>
      <c r="J1374" s="9">
        <f t="shared" si="315"/>
        <v>0</v>
      </c>
      <c r="K1374" s="9">
        <f t="shared" si="315"/>
        <v>7000</v>
      </c>
      <c r="L1374" s="9">
        <f t="shared" si="315"/>
        <v>3000</v>
      </c>
      <c r="M1374" s="9">
        <v>0</v>
      </c>
      <c r="N1374" s="9">
        <v>0</v>
      </c>
      <c r="O1374" s="138"/>
      <c r="P1374" s="133"/>
    </row>
    <row r="1375" spans="1:16" x14ac:dyDescent="0.35">
      <c r="A1375" s="133"/>
      <c r="B1375" s="49" t="s">
        <v>32</v>
      </c>
      <c r="C1375" s="69">
        <v>124</v>
      </c>
      <c r="D1375" s="83" t="s">
        <v>477</v>
      </c>
      <c r="E1375" s="83" t="s">
        <v>481</v>
      </c>
      <c r="F1375" s="119" t="s">
        <v>617</v>
      </c>
      <c r="G1375" s="69">
        <v>414</v>
      </c>
      <c r="H1375" s="9">
        <f>SUM(I1375:L1375)</f>
        <v>10000</v>
      </c>
      <c r="I1375" s="9">
        <v>0</v>
      </c>
      <c r="J1375" s="9">
        <v>0</v>
      </c>
      <c r="K1375" s="9">
        <v>7000</v>
      </c>
      <c r="L1375" s="9">
        <v>3000</v>
      </c>
      <c r="M1375" s="9">
        <v>0</v>
      </c>
      <c r="N1375" s="9">
        <v>0</v>
      </c>
      <c r="O1375" s="138"/>
      <c r="P1375" s="133"/>
    </row>
    <row r="1376" spans="1:16" ht="40.5" x14ac:dyDescent="0.35">
      <c r="A1376" s="133"/>
      <c r="B1376" s="49" t="s">
        <v>18</v>
      </c>
      <c r="C1376" s="69"/>
      <c r="D1376" s="50"/>
      <c r="E1376" s="50"/>
      <c r="F1376" s="65"/>
      <c r="G1376" s="119"/>
      <c r="H1376" s="20"/>
      <c r="I1376" s="20"/>
      <c r="J1376" s="20"/>
      <c r="K1376" s="35"/>
      <c r="L1376" s="35"/>
      <c r="M1376" s="20"/>
      <c r="N1376" s="20"/>
      <c r="O1376" s="138"/>
      <c r="P1376" s="133"/>
    </row>
    <row r="1377" spans="1:16" x14ac:dyDescent="0.35">
      <c r="A1377" s="133"/>
      <c r="B1377" s="49" t="s">
        <v>19</v>
      </c>
      <c r="C1377" s="69"/>
      <c r="D1377" s="50"/>
      <c r="E1377" s="50"/>
      <c r="F1377" s="65"/>
      <c r="G1377" s="119"/>
      <c r="H1377" s="9"/>
      <c r="I1377" s="9"/>
      <c r="J1377" s="9"/>
      <c r="K1377" s="124"/>
      <c r="L1377" s="125"/>
      <c r="M1377" s="9"/>
      <c r="N1377" s="9"/>
      <c r="O1377" s="138"/>
      <c r="P1377" s="133"/>
    </row>
    <row r="1378" spans="1:16" ht="40.5" x14ac:dyDescent="0.35">
      <c r="A1378" s="134"/>
      <c r="B1378" s="49" t="s">
        <v>20</v>
      </c>
      <c r="C1378" s="69"/>
      <c r="D1378" s="50"/>
      <c r="E1378" s="50"/>
      <c r="F1378" s="65"/>
      <c r="G1378" s="119"/>
      <c r="H1378" s="9"/>
      <c r="I1378" s="9"/>
      <c r="J1378" s="9"/>
      <c r="K1378" s="124"/>
      <c r="L1378" s="125"/>
      <c r="M1378" s="9"/>
      <c r="N1378" s="9"/>
      <c r="O1378" s="139"/>
      <c r="P1378" s="134"/>
    </row>
    <row r="1379" spans="1:16" ht="41.25" x14ac:dyDescent="0.35">
      <c r="A1379" s="132" t="s">
        <v>619</v>
      </c>
      <c r="B1379" s="103" t="s">
        <v>193</v>
      </c>
      <c r="C1379" s="69"/>
      <c r="D1379" s="50"/>
      <c r="E1379" s="50"/>
      <c r="F1379" s="65"/>
      <c r="G1379" s="119"/>
      <c r="H1379" s="9"/>
      <c r="I1379" s="9"/>
      <c r="J1379" s="9"/>
      <c r="K1379" s="124"/>
      <c r="L1379" s="34"/>
      <c r="M1379" s="16"/>
      <c r="N1379" s="16"/>
      <c r="O1379" s="137" t="s">
        <v>196</v>
      </c>
      <c r="P1379" s="132" t="s">
        <v>705</v>
      </c>
    </row>
    <row r="1380" spans="1:16" ht="40.5" x14ac:dyDescent="0.35">
      <c r="A1380" s="133"/>
      <c r="B1380" s="49" t="s">
        <v>33</v>
      </c>
      <c r="C1380" s="69"/>
      <c r="D1380" s="50"/>
      <c r="E1380" s="50"/>
      <c r="F1380" s="65"/>
      <c r="G1380" s="119"/>
      <c r="H1380" s="9"/>
      <c r="I1380" s="9" t="s">
        <v>27</v>
      </c>
      <c r="J1380" s="9" t="s">
        <v>27</v>
      </c>
      <c r="K1380" s="9" t="s">
        <v>27</v>
      </c>
      <c r="L1380" s="9" t="s">
        <v>27</v>
      </c>
      <c r="M1380" s="9"/>
      <c r="N1380" s="9"/>
      <c r="O1380" s="138"/>
      <c r="P1380" s="133"/>
    </row>
    <row r="1381" spans="1:16" ht="40.5" x14ac:dyDescent="0.35">
      <c r="A1381" s="133"/>
      <c r="B1381" s="49" t="s">
        <v>10</v>
      </c>
      <c r="C1381" s="69"/>
      <c r="D1381" s="50"/>
      <c r="E1381" s="50"/>
      <c r="F1381" s="65"/>
      <c r="G1381" s="119"/>
      <c r="H1381" s="9">
        <f t="shared" ref="H1381:L1381" si="316">H1382</f>
        <v>3500</v>
      </c>
      <c r="I1381" s="9">
        <f t="shared" si="316"/>
        <v>0</v>
      </c>
      <c r="J1381" s="9">
        <f t="shared" si="316"/>
        <v>0</v>
      </c>
      <c r="K1381" s="9">
        <f t="shared" si="316"/>
        <v>0</v>
      </c>
      <c r="L1381" s="9">
        <f t="shared" si="316"/>
        <v>3500</v>
      </c>
      <c r="M1381" s="9">
        <v>0</v>
      </c>
      <c r="N1381" s="9">
        <v>0</v>
      </c>
      <c r="O1381" s="138"/>
      <c r="P1381" s="133"/>
    </row>
    <row r="1382" spans="1:16" x14ac:dyDescent="0.35">
      <c r="A1382" s="133"/>
      <c r="B1382" s="49" t="s">
        <v>32</v>
      </c>
      <c r="C1382" s="69">
        <v>124</v>
      </c>
      <c r="D1382" s="83" t="s">
        <v>477</v>
      </c>
      <c r="E1382" s="83" t="s">
        <v>481</v>
      </c>
      <c r="F1382" s="119" t="s">
        <v>617</v>
      </c>
      <c r="G1382" s="69">
        <v>414</v>
      </c>
      <c r="H1382" s="9">
        <f>SUM(I1382:L1382)</f>
        <v>3500</v>
      </c>
      <c r="I1382" s="9">
        <v>0</v>
      </c>
      <c r="J1382" s="9">
        <v>0</v>
      </c>
      <c r="K1382" s="9">
        <v>0</v>
      </c>
      <c r="L1382" s="9">
        <v>3500</v>
      </c>
      <c r="M1382" s="9">
        <v>0</v>
      </c>
      <c r="N1382" s="9">
        <v>0</v>
      </c>
      <c r="O1382" s="138"/>
      <c r="P1382" s="133"/>
    </row>
    <row r="1383" spans="1:16" ht="40.5" x14ac:dyDescent="0.35">
      <c r="A1383" s="133"/>
      <c r="B1383" s="49" t="s">
        <v>18</v>
      </c>
      <c r="C1383" s="69"/>
      <c r="D1383" s="50"/>
      <c r="E1383" s="50"/>
      <c r="F1383" s="65"/>
      <c r="G1383" s="119"/>
      <c r="H1383" s="20"/>
      <c r="I1383" s="20"/>
      <c r="J1383" s="20"/>
      <c r="K1383" s="35"/>
      <c r="L1383" s="35"/>
      <c r="M1383" s="20"/>
      <c r="N1383" s="20"/>
      <c r="O1383" s="138"/>
      <c r="P1383" s="133"/>
    </row>
    <row r="1384" spans="1:16" x14ac:dyDescent="0.35">
      <c r="A1384" s="133"/>
      <c r="B1384" s="49" t="s">
        <v>19</v>
      </c>
      <c r="C1384" s="69"/>
      <c r="D1384" s="50"/>
      <c r="E1384" s="50"/>
      <c r="F1384" s="65"/>
      <c r="G1384" s="119"/>
      <c r="H1384" s="9"/>
      <c r="I1384" s="9"/>
      <c r="J1384" s="9"/>
      <c r="K1384" s="124"/>
      <c r="L1384" s="125"/>
      <c r="M1384" s="9"/>
      <c r="N1384" s="9"/>
      <c r="O1384" s="138"/>
      <c r="P1384" s="133"/>
    </row>
    <row r="1385" spans="1:16" ht="40.5" x14ac:dyDescent="0.35">
      <c r="A1385" s="134"/>
      <c r="B1385" s="49" t="s">
        <v>20</v>
      </c>
      <c r="C1385" s="69"/>
      <c r="D1385" s="50"/>
      <c r="E1385" s="50"/>
      <c r="F1385" s="65"/>
      <c r="G1385" s="119"/>
      <c r="H1385" s="9"/>
      <c r="I1385" s="9"/>
      <c r="J1385" s="9"/>
      <c r="K1385" s="124"/>
      <c r="L1385" s="125"/>
      <c r="M1385" s="9"/>
      <c r="N1385" s="9"/>
      <c r="O1385" s="139"/>
      <c r="P1385" s="134"/>
    </row>
    <row r="1386" spans="1:16" ht="41.25" x14ac:dyDescent="0.35">
      <c r="A1386" s="132" t="s">
        <v>620</v>
      </c>
      <c r="B1386" s="103" t="s">
        <v>193</v>
      </c>
      <c r="C1386" s="69"/>
      <c r="D1386" s="50"/>
      <c r="E1386" s="50"/>
      <c r="F1386" s="65"/>
      <c r="G1386" s="119"/>
      <c r="H1386" s="9"/>
      <c r="I1386" s="9"/>
      <c r="J1386" s="9"/>
      <c r="K1386" s="124"/>
      <c r="L1386" s="34"/>
      <c r="M1386" s="16"/>
      <c r="N1386" s="16"/>
      <c r="O1386" s="137" t="s">
        <v>196</v>
      </c>
      <c r="P1386" s="132" t="s">
        <v>647</v>
      </c>
    </row>
    <row r="1387" spans="1:16" ht="40.5" x14ac:dyDescent="0.35">
      <c r="A1387" s="133"/>
      <c r="B1387" s="49" t="s">
        <v>33</v>
      </c>
      <c r="C1387" s="69"/>
      <c r="D1387" s="50"/>
      <c r="E1387" s="50"/>
      <c r="F1387" s="65"/>
      <c r="G1387" s="119"/>
      <c r="H1387" s="9"/>
      <c r="I1387" s="9" t="s">
        <v>27</v>
      </c>
      <c r="J1387" s="9" t="s">
        <v>27</v>
      </c>
      <c r="K1387" s="9" t="s">
        <v>27</v>
      </c>
      <c r="L1387" s="9" t="s">
        <v>27</v>
      </c>
      <c r="M1387" s="9"/>
      <c r="N1387" s="9"/>
      <c r="O1387" s="138"/>
      <c r="P1387" s="133"/>
    </row>
    <row r="1388" spans="1:16" ht="40.5" x14ac:dyDescent="0.35">
      <c r="A1388" s="133"/>
      <c r="B1388" s="49" t="s">
        <v>10</v>
      </c>
      <c r="C1388" s="69"/>
      <c r="D1388" s="50"/>
      <c r="E1388" s="50"/>
      <c r="F1388" s="65"/>
      <c r="G1388" s="119"/>
      <c r="H1388" s="9">
        <f t="shared" ref="H1388:L1388" si="317">H1389</f>
        <v>8.1</v>
      </c>
      <c r="I1388" s="9">
        <f t="shared" si="317"/>
        <v>0</v>
      </c>
      <c r="J1388" s="9">
        <f t="shared" si="317"/>
        <v>6.1559299999999997</v>
      </c>
      <c r="K1388" s="9">
        <f t="shared" si="317"/>
        <v>0</v>
      </c>
      <c r="L1388" s="9">
        <f t="shared" si="317"/>
        <v>1.94407</v>
      </c>
      <c r="M1388" s="9">
        <v>0</v>
      </c>
      <c r="N1388" s="9">
        <v>0</v>
      </c>
      <c r="O1388" s="138"/>
      <c r="P1388" s="133"/>
    </row>
    <row r="1389" spans="1:16" x14ac:dyDescent="0.35">
      <c r="A1389" s="133"/>
      <c r="B1389" s="49" t="s">
        <v>32</v>
      </c>
      <c r="C1389" s="69">
        <v>124</v>
      </c>
      <c r="D1389" s="83" t="s">
        <v>477</v>
      </c>
      <c r="E1389" s="83" t="s">
        <v>481</v>
      </c>
      <c r="F1389" s="119" t="s">
        <v>617</v>
      </c>
      <c r="G1389" s="69">
        <v>414</v>
      </c>
      <c r="H1389" s="9">
        <f>SUM(I1389:L1389)</f>
        <v>8.1</v>
      </c>
      <c r="I1389" s="9">
        <v>0</v>
      </c>
      <c r="J1389" s="9">
        <v>6.1559299999999997</v>
      </c>
      <c r="K1389" s="9">
        <v>0</v>
      </c>
      <c r="L1389" s="9">
        <v>1.94407</v>
      </c>
      <c r="M1389" s="9">
        <v>0</v>
      </c>
      <c r="N1389" s="9">
        <v>0</v>
      </c>
      <c r="O1389" s="138"/>
      <c r="P1389" s="133"/>
    </row>
    <row r="1390" spans="1:16" ht="40.5" x14ac:dyDescent="0.35">
      <c r="A1390" s="133"/>
      <c r="B1390" s="49" t="s">
        <v>18</v>
      </c>
      <c r="C1390" s="69"/>
      <c r="D1390" s="50"/>
      <c r="E1390" s="50"/>
      <c r="F1390" s="65"/>
      <c r="G1390" s="119"/>
      <c r="H1390" s="20"/>
      <c r="I1390" s="20"/>
      <c r="J1390" s="20"/>
      <c r="K1390" s="35"/>
      <c r="L1390" s="35"/>
      <c r="M1390" s="20"/>
      <c r="N1390" s="20"/>
      <c r="O1390" s="138"/>
      <c r="P1390" s="133"/>
    </row>
    <row r="1391" spans="1:16" x14ac:dyDescent="0.35">
      <c r="A1391" s="133"/>
      <c r="B1391" s="49" t="s">
        <v>19</v>
      </c>
      <c r="C1391" s="69"/>
      <c r="D1391" s="50"/>
      <c r="E1391" s="50"/>
      <c r="F1391" s="65"/>
      <c r="G1391" s="119"/>
      <c r="H1391" s="9"/>
      <c r="I1391" s="9"/>
      <c r="J1391" s="9"/>
      <c r="K1391" s="124"/>
      <c r="L1391" s="125"/>
      <c r="M1391" s="9"/>
      <c r="N1391" s="9"/>
      <c r="O1391" s="138"/>
      <c r="P1391" s="133"/>
    </row>
    <row r="1392" spans="1:16" ht="40.5" x14ac:dyDescent="0.35">
      <c r="A1392" s="134"/>
      <c r="B1392" s="49" t="s">
        <v>20</v>
      </c>
      <c r="C1392" s="69"/>
      <c r="D1392" s="50"/>
      <c r="E1392" s="50"/>
      <c r="F1392" s="65"/>
      <c r="G1392" s="119"/>
      <c r="H1392" s="9"/>
      <c r="I1392" s="9"/>
      <c r="J1392" s="9"/>
      <c r="K1392" s="124"/>
      <c r="L1392" s="125"/>
      <c r="M1392" s="9"/>
      <c r="N1392" s="9"/>
      <c r="O1392" s="139"/>
      <c r="P1392" s="134"/>
    </row>
    <row r="1393" spans="1:16" ht="41.25" x14ac:dyDescent="0.35">
      <c r="A1393" s="132" t="s">
        <v>621</v>
      </c>
      <c r="B1393" s="103" t="s">
        <v>193</v>
      </c>
      <c r="C1393" s="69"/>
      <c r="D1393" s="50"/>
      <c r="E1393" s="50"/>
      <c r="F1393" s="65"/>
      <c r="G1393" s="119"/>
      <c r="H1393" s="9"/>
      <c r="I1393" s="9"/>
      <c r="J1393" s="9"/>
      <c r="K1393" s="124"/>
      <c r="L1393" s="34"/>
      <c r="M1393" s="16"/>
      <c r="N1393" s="16"/>
      <c r="O1393" s="137" t="s">
        <v>196</v>
      </c>
      <c r="P1393" s="132" t="s">
        <v>681</v>
      </c>
    </row>
    <row r="1394" spans="1:16" ht="40.5" x14ac:dyDescent="0.35">
      <c r="A1394" s="133"/>
      <c r="B1394" s="49" t="s">
        <v>33</v>
      </c>
      <c r="C1394" s="69"/>
      <c r="D1394" s="50"/>
      <c r="E1394" s="50"/>
      <c r="F1394" s="65"/>
      <c r="G1394" s="119"/>
      <c r="H1394" s="9"/>
      <c r="I1394" s="9" t="s">
        <v>27</v>
      </c>
      <c r="J1394" s="9" t="s">
        <v>27</v>
      </c>
      <c r="K1394" s="9" t="s">
        <v>27</v>
      </c>
      <c r="L1394" s="9" t="s">
        <v>27</v>
      </c>
      <c r="M1394" s="9"/>
      <c r="N1394" s="9"/>
      <c r="O1394" s="138"/>
      <c r="P1394" s="133"/>
    </row>
    <row r="1395" spans="1:16" ht="40.5" x14ac:dyDescent="0.35">
      <c r="A1395" s="133"/>
      <c r="B1395" s="49" t="s">
        <v>10</v>
      </c>
      <c r="C1395" s="69"/>
      <c r="D1395" s="50"/>
      <c r="E1395" s="50"/>
      <c r="F1395" s="65"/>
      <c r="G1395" s="119"/>
      <c r="H1395" s="9">
        <f t="shared" ref="H1395:L1395" si="318">H1396</f>
        <v>0</v>
      </c>
      <c r="I1395" s="9">
        <f t="shared" si="318"/>
        <v>0</v>
      </c>
      <c r="J1395" s="9">
        <f t="shared" si="318"/>
        <v>0</v>
      </c>
      <c r="K1395" s="9">
        <f t="shared" si="318"/>
        <v>0</v>
      </c>
      <c r="L1395" s="9">
        <f t="shared" si="318"/>
        <v>0</v>
      </c>
      <c r="M1395" s="9">
        <f>M1396</f>
        <v>3170</v>
      </c>
      <c r="N1395" s="9">
        <v>0</v>
      </c>
      <c r="O1395" s="138"/>
      <c r="P1395" s="133"/>
    </row>
    <row r="1396" spans="1:16" x14ac:dyDescent="0.35">
      <c r="A1396" s="133"/>
      <c r="B1396" s="49" t="s">
        <v>32</v>
      </c>
      <c r="C1396" s="69">
        <v>124</v>
      </c>
      <c r="D1396" s="83" t="s">
        <v>477</v>
      </c>
      <c r="E1396" s="83" t="s">
        <v>481</v>
      </c>
      <c r="F1396" s="119" t="s">
        <v>617</v>
      </c>
      <c r="G1396" s="69">
        <v>414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3170</v>
      </c>
      <c r="N1396" s="9">
        <v>0</v>
      </c>
      <c r="O1396" s="138"/>
      <c r="P1396" s="133"/>
    </row>
    <row r="1397" spans="1:16" ht="40.5" x14ac:dyDescent="0.35">
      <c r="A1397" s="133"/>
      <c r="B1397" s="49" t="s">
        <v>18</v>
      </c>
      <c r="C1397" s="69"/>
      <c r="D1397" s="50"/>
      <c r="E1397" s="50"/>
      <c r="F1397" s="65"/>
      <c r="G1397" s="119"/>
      <c r="H1397" s="20"/>
      <c r="I1397" s="20"/>
      <c r="J1397" s="20"/>
      <c r="K1397" s="35"/>
      <c r="L1397" s="35"/>
      <c r="M1397" s="20"/>
      <c r="N1397" s="20"/>
      <c r="O1397" s="138"/>
      <c r="P1397" s="133"/>
    </row>
    <row r="1398" spans="1:16" x14ac:dyDescent="0.35">
      <c r="A1398" s="133"/>
      <c r="B1398" s="49" t="s">
        <v>19</v>
      </c>
      <c r="C1398" s="69"/>
      <c r="D1398" s="50"/>
      <c r="E1398" s="50"/>
      <c r="F1398" s="65"/>
      <c r="G1398" s="119"/>
      <c r="H1398" s="9"/>
      <c r="I1398" s="9"/>
      <c r="J1398" s="9"/>
      <c r="K1398" s="124"/>
      <c r="L1398" s="125"/>
      <c r="M1398" s="9"/>
      <c r="N1398" s="9"/>
      <c r="O1398" s="138"/>
      <c r="P1398" s="133"/>
    </row>
    <row r="1399" spans="1:16" ht="40.5" x14ac:dyDescent="0.35">
      <c r="A1399" s="134"/>
      <c r="B1399" s="49" t="s">
        <v>20</v>
      </c>
      <c r="C1399" s="69"/>
      <c r="D1399" s="50"/>
      <c r="E1399" s="50"/>
      <c r="F1399" s="65"/>
      <c r="G1399" s="119"/>
      <c r="H1399" s="9"/>
      <c r="I1399" s="9"/>
      <c r="J1399" s="9"/>
      <c r="K1399" s="124"/>
      <c r="L1399" s="125"/>
      <c r="M1399" s="9"/>
      <c r="N1399" s="9"/>
      <c r="O1399" s="139"/>
      <c r="P1399" s="134"/>
    </row>
    <row r="1400" spans="1:16" ht="41.25" x14ac:dyDescent="0.35">
      <c r="A1400" s="132" t="s">
        <v>469</v>
      </c>
      <c r="B1400" s="103" t="s">
        <v>121</v>
      </c>
      <c r="C1400" s="119"/>
      <c r="D1400" s="50"/>
      <c r="E1400" s="50"/>
      <c r="F1400" s="65"/>
      <c r="G1400" s="119"/>
      <c r="H1400" s="9" t="s">
        <v>48</v>
      </c>
      <c r="I1400" s="9" t="s">
        <v>48</v>
      </c>
      <c r="J1400" s="9" t="s">
        <v>48</v>
      </c>
      <c r="K1400" s="9" t="s">
        <v>48</v>
      </c>
      <c r="L1400" s="9" t="s">
        <v>48</v>
      </c>
      <c r="M1400" s="9" t="s">
        <v>48</v>
      </c>
      <c r="N1400" s="9" t="s">
        <v>48</v>
      </c>
      <c r="O1400" s="136" t="s">
        <v>41</v>
      </c>
      <c r="P1400" s="149" t="s">
        <v>657</v>
      </c>
    </row>
    <row r="1401" spans="1:16" ht="40.5" x14ac:dyDescent="0.35">
      <c r="A1401" s="133"/>
      <c r="B1401" s="49" t="s">
        <v>33</v>
      </c>
      <c r="C1401" s="119"/>
      <c r="D1401" s="50"/>
      <c r="E1401" s="50"/>
      <c r="F1401" s="65"/>
      <c r="G1401" s="119"/>
      <c r="H1401" s="9"/>
      <c r="I1401" s="9" t="s">
        <v>27</v>
      </c>
      <c r="J1401" s="9" t="s">
        <v>27</v>
      </c>
      <c r="K1401" s="9" t="s">
        <v>27</v>
      </c>
      <c r="L1401" s="9" t="s">
        <v>27</v>
      </c>
      <c r="M1401" s="9"/>
      <c r="N1401" s="9"/>
      <c r="O1401" s="136"/>
      <c r="P1401" s="149"/>
    </row>
    <row r="1402" spans="1:16" ht="40.5" x14ac:dyDescent="0.35">
      <c r="A1402" s="133"/>
      <c r="B1402" s="49" t="s">
        <v>10</v>
      </c>
      <c r="C1402" s="119"/>
      <c r="D1402" s="50"/>
      <c r="E1402" s="50"/>
      <c r="F1402" s="65"/>
      <c r="G1402" s="119"/>
      <c r="H1402" s="36">
        <f>H1403</f>
        <v>505</v>
      </c>
      <c r="I1402" s="36">
        <f t="shared" ref="I1402:L1402" si="319">I1403</f>
        <v>505</v>
      </c>
      <c r="J1402" s="36">
        <f t="shared" si="319"/>
        <v>0</v>
      </c>
      <c r="K1402" s="36">
        <f t="shared" si="319"/>
        <v>0</v>
      </c>
      <c r="L1402" s="36">
        <f t="shared" si="319"/>
        <v>0</v>
      </c>
      <c r="M1402" s="36">
        <f>M1406</f>
        <v>0</v>
      </c>
      <c r="N1402" s="36">
        <f>N1406</f>
        <v>0</v>
      </c>
      <c r="O1402" s="136"/>
      <c r="P1402" s="149"/>
    </row>
    <row r="1403" spans="1:16" x14ac:dyDescent="0.35">
      <c r="A1403" s="133"/>
      <c r="B1403" s="49" t="s">
        <v>289</v>
      </c>
      <c r="C1403" s="119">
        <v>126</v>
      </c>
      <c r="D1403" s="50" t="s">
        <v>477</v>
      </c>
      <c r="E1403" s="50" t="s">
        <v>477</v>
      </c>
      <c r="F1403" s="119" t="s">
        <v>633</v>
      </c>
      <c r="G1403" s="119">
        <v>200</v>
      </c>
      <c r="H1403" s="9">
        <f>SUM(I1403:L1403)</f>
        <v>505</v>
      </c>
      <c r="I1403" s="9">
        <v>505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136"/>
      <c r="P1403" s="149"/>
    </row>
    <row r="1404" spans="1:16" ht="40.5" x14ac:dyDescent="0.35">
      <c r="A1404" s="133"/>
      <c r="B1404" s="49" t="s">
        <v>18</v>
      </c>
      <c r="C1404" s="69"/>
      <c r="D1404" s="83"/>
      <c r="E1404" s="83"/>
      <c r="F1404" s="86"/>
      <c r="G1404" s="69"/>
      <c r="H1404" s="9"/>
      <c r="I1404" s="9"/>
      <c r="J1404" s="9"/>
      <c r="K1404" s="9"/>
      <c r="L1404" s="9"/>
      <c r="M1404" s="9"/>
      <c r="N1404" s="9"/>
      <c r="O1404" s="136"/>
      <c r="P1404" s="149"/>
    </row>
    <row r="1405" spans="1:16" x14ac:dyDescent="0.35">
      <c r="A1405" s="133"/>
      <c r="B1405" s="49" t="s">
        <v>19</v>
      </c>
      <c r="C1405" s="69"/>
      <c r="D1405" s="83"/>
      <c r="E1405" s="83"/>
      <c r="F1405" s="86"/>
      <c r="G1405" s="69"/>
      <c r="H1405" s="9"/>
      <c r="I1405" s="9"/>
      <c r="J1405" s="9"/>
      <c r="K1405" s="9"/>
      <c r="L1405" s="9"/>
      <c r="M1405" s="9"/>
      <c r="N1405" s="9"/>
      <c r="O1405" s="136"/>
      <c r="P1405" s="149"/>
    </row>
    <row r="1406" spans="1:16" ht="40.5" x14ac:dyDescent="0.35">
      <c r="A1406" s="134"/>
      <c r="B1406" s="49" t="s">
        <v>20</v>
      </c>
      <c r="C1406" s="69"/>
      <c r="D1406" s="83"/>
      <c r="E1406" s="83"/>
      <c r="F1406" s="86"/>
      <c r="G1406" s="69"/>
      <c r="H1406" s="9"/>
      <c r="I1406" s="9"/>
      <c r="J1406" s="9"/>
      <c r="K1406" s="9"/>
      <c r="L1406" s="9"/>
      <c r="M1406" s="9"/>
      <c r="N1406" s="9"/>
      <c r="O1406" s="136"/>
      <c r="P1406" s="149"/>
    </row>
    <row r="1407" spans="1:16" ht="40.5" x14ac:dyDescent="0.35">
      <c r="A1407" s="149" t="s">
        <v>417</v>
      </c>
      <c r="B1407" s="49" t="s">
        <v>287</v>
      </c>
      <c r="C1407" s="119"/>
      <c r="D1407" s="50"/>
      <c r="E1407" s="50"/>
      <c r="F1407" s="65"/>
      <c r="G1407" s="119"/>
      <c r="H1407" s="9"/>
      <c r="I1407" s="9"/>
      <c r="J1407" s="9"/>
      <c r="K1407" s="9"/>
      <c r="L1407" s="9"/>
      <c r="M1407" s="9"/>
      <c r="N1407" s="9"/>
      <c r="O1407" s="136" t="s">
        <v>555</v>
      </c>
      <c r="P1407" s="149" t="s">
        <v>467</v>
      </c>
    </row>
    <row r="1408" spans="1:16" ht="40.5" x14ac:dyDescent="0.35">
      <c r="A1408" s="149"/>
      <c r="B1408" s="49" t="s">
        <v>33</v>
      </c>
      <c r="C1408" s="119"/>
      <c r="D1408" s="50"/>
      <c r="E1408" s="50"/>
      <c r="F1408" s="65"/>
      <c r="G1408" s="119"/>
      <c r="H1408" s="9"/>
      <c r="I1408" s="9" t="s">
        <v>27</v>
      </c>
      <c r="J1408" s="9" t="s">
        <v>27</v>
      </c>
      <c r="K1408" s="9" t="s">
        <v>27</v>
      </c>
      <c r="L1408" s="9" t="s">
        <v>27</v>
      </c>
      <c r="M1408" s="9"/>
      <c r="N1408" s="9"/>
      <c r="O1408" s="136"/>
      <c r="P1408" s="149"/>
    </row>
    <row r="1409" spans="1:16" ht="40.5" x14ac:dyDescent="0.35">
      <c r="A1409" s="149"/>
      <c r="B1409" s="49" t="s">
        <v>10</v>
      </c>
      <c r="C1409" s="119"/>
      <c r="D1409" s="50"/>
      <c r="E1409" s="50"/>
      <c r="F1409" s="65"/>
      <c r="G1409" s="119"/>
      <c r="H1409" s="8">
        <f>H1410+H1413</f>
        <v>1349331.82</v>
      </c>
      <c r="I1409" s="8">
        <f t="shared" ref="I1409:N1409" si="320">I1410+I1413</f>
        <v>626325.16786000005</v>
      </c>
      <c r="J1409" s="8">
        <f t="shared" si="320"/>
        <v>43738.833039999998</v>
      </c>
      <c r="K1409" s="8">
        <f t="shared" si="320"/>
        <v>163410.29118999999</v>
      </c>
      <c r="L1409" s="8">
        <f t="shared" si="320"/>
        <v>515857.52790999995</v>
      </c>
      <c r="M1409" s="8">
        <f t="shared" si="320"/>
        <v>1498120.602</v>
      </c>
      <c r="N1409" s="8">
        <f t="shared" si="320"/>
        <v>1503444.4966899999</v>
      </c>
      <c r="O1409" s="136"/>
      <c r="P1409" s="149"/>
    </row>
    <row r="1410" spans="1:16" ht="40.5" x14ac:dyDescent="0.35">
      <c r="A1410" s="149"/>
      <c r="B1410" s="49" t="s">
        <v>28</v>
      </c>
      <c r="C1410" s="119"/>
      <c r="D1410" s="50"/>
      <c r="E1410" s="50"/>
      <c r="F1410" s="65"/>
      <c r="G1410" s="69"/>
      <c r="H1410" s="8">
        <f>H1411+H1412</f>
        <v>1349331.82</v>
      </c>
      <c r="I1410" s="8">
        <f t="shared" ref="I1410:N1410" si="321">I1411+I1412</f>
        <v>626325.16786000005</v>
      </c>
      <c r="J1410" s="8">
        <f t="shared" si="321"/>
        <v>43738.833039999998</v>
      </c>
      <c r="K1410" s="8">
        <f t="shared" si="321"/>
        <v>163410.29118999999</v>
      </c>
      <c r="L1410" s="8">
        <f t="shared" si="321"/>
        <v>515857.52790999995</v>
      </c>
      <c r="M1410" s="8">
        <f t="shared" si="321"/>
        <v>1347155.602</v>
      </c>
      <c r="N1410" s="8">
        <f t="shared" si="321"/>
        <v>1503444.4966899999</v>
      </c>
      <c r="O1410" s="157"/>
      <c r="P1410" s="149"/>
    </row>
    <row r="1411" spans="1:16" x14ac:dyDescent="0.35">
      <c r="A1411" s="149"/>
      <c r="B1411" s="49" t="s">
        <v>29</v>
      </c>
      <c r="C1411" s="119">
        <v>126</v>
      </c>
      <c r="D1411" s="50" t="s">
        <v>477</v>
      </c>
      <c r="E1411" s="50" t="s">
        <v>477</v>
      </c>
      <c r="F1411" s="119" t="s">
        <v>420</v>
      </c>
      <c r="G1411" s="69"/>
      <c r="H1411" s="8">
        <f>H1428+H1435+H1442+H1449+H1456</f>
        <v>1011443.2200000001</v>
      </c>
      <c r="I1411" s="8">
        <f t="shared" ref="I1411:N1411" si="322">I1428+I1435+I1442+I1449+I1456</f>
        <v>626227</v>
      </c>
      <c r="J1411" s="8">
        <f t="shared" si="322"/>
        <v>26774.400000000001</v>
      </c>
      <c r="K1411" s="8">
        <f t="shared" si="322"/>
        <v>94832.15</v>
      </c>
      <c r="L1411" s="8">
        <f t="shared" si="322"/>
        <v>263609.67</v>
      </c>
      <c r="M1411" s="8">
        <f t="shared" si="322"/>
        <v>968463.70200000005</v>
      </c>
      <c r="N1411" s="8">
        <f t="shared" si="322"/>
        <v>1115504.4966899999</v>
      </c>
      <c r="O1411" s="157"/>
      <c r="P1411" s="149"/>
    </row>
    <row r="1412" spans="1:16" x14ac:dyDescent="0.35">
      <c r="A1412" s="149"/>
      <c r="B1412" s="49" t="s">
        <v>194</v>
      </c>
      <c r="C1412" s="119">
        <v>124</v>
      </c>
      <c r="D1412" s="50" t="s">
        <v>477</v>
      </c>
      <c r="E1412" s="50" t="s">
        <v>481</v>
      </c>
      <c r="F1412" s="119" t="s">
        <v>420</v>
      </c>
      <c r="G1412" s="69"/>
      <c r="H1412" s="14">
        <f>H1421+H1463</f>
        <v>337888.6</v>
      </c>
      <c r="I1412" s="14">
        <f t="shared" ref="I1412:N1412" si="323">I1421+I1463</f>
        <v>98.167860000000005</v>
      </c>
      <c r="J1412" s="14">
        <f t="shared" si="323"/>
        <v>16964.43304</v>
      </c>
      <c r="K1412" s="14">
        <f t="shared" si="323"/>
        <v>68578.141189999995</v>
      </c>
      <c r="L1412" s="14">
        <f t="shared" si="323"/>
        <v>252247.85790999999</v>
      </c>
      <c r="M1412" s="14">
        <f t="shared" si="323"/>
        <v>378691.9</v>
      </c>
      <c r="N1412" s="14">
        <f t="shared" si="323"/>
        <v>387940</v>
      </c>
      <c r="O1412" s="157"/>
      <c r="P1412" s="149"/>
    </row>
    <row r="1413" spans="1:16" ht="60.75" x14ac:dyDescent="0.35">
      <c r="A1413" s="149"/>
      <c r="B1413" s="49" t="s">
        <v>304</v>
      </c>
      <c r="C1413" s="119"/>
      <c r="D1413" s="50"/>
      <c r="E1413" s="50"/>
      <c r="F1413" s="65"/>
      <c r="G1413" s="119"/>
      <c r="H1413" s="15">
        <f>H1414+H1415</f>
        <v>0</v>
      </c>
      <c r="I1413" s="15">
        <f t="shared" ref="I1413:N1413" si="324">I1414+I1415</f>
        <v>0</v>
      </c>
      <c r="J1413" s="15">
        <f t="shared" si="324"/>
        <v>0</v>
      </c>
      <c r="K1413" s="15">
        <f t="shared" si="324"/>
        <v>0</v>
      </c>
      <c r="L1413" s="15">
        <f t="shared" si="324"/>
        <v>0</v>
      </c>
      <c r="M1413" s="15">
        <f t="shared" si="324"/>
        <v>150965</v>
      </c>
      <c r="N1413" s="15">
        <f t="shared" si="324"/>
        <v>0</v>
      </c>
      <c r="O1413" s="136"/>
      <c r="P1413" s="149"/>
    </row>
    <row r="1414" spans="1:16" x14ac:dyDescent="0.35">
      <c r="A1414" s="149"/>
      <c r="B1414" s="49" t="s">
        <v>29</v>
      </c>
      <c r="C1414" s="119">
        <v>126</v>
      </c>
      <c r="D1414" s="50" t="s">
        <v>477</v>
      </c>
      <c r="E1414" s="50" t="s">
        <v>477</v>
      </c>
      <c r="F1414" s="119" t="s">
        <v>420</v>
      </c>
      <c r="G1414" s="119"/>
      <c r="H1414" s="15">
        <f>H1443</f>
        <v>0</v>
      </c>
      <c r="I1414" s="15">
        <f t="shared" ref="I1414:N1414" si="325">I1443</f>
        <v>0</v>
      </c>
      <c r="J1414" s="15">
        <f t="shared" si="325"/>
        <v>0</v>
      </c>
      <c r="K1414" s="15">
        <f t="shared" si="325"/>
        <v>0</v>
      </c>
      <c r="L1414" s="15">
        <f t="shared" si="325"/>
        <v>0</v>
      </c>
      <c r="M1414" s="15">
        <f t="shared" si="325"/>
        <v>88010.5</v>
      </c>
      <c r="N1414" s="15">
        <f t="shared" si="325"/>
        <v>0</v>
      </c>
      <c r="O1414" s="136"/>
      <c r="P1414" s="149"/>
    </row>
    <row r="1415" spans="1:16" x14ac:dyDescent="0.35">
      <c r="A1415" s="149"/>
      <c r="B1415" s="49" t="s">
        <v>194</v>
      </c>
      <c r="C1415" s="119">
        <v>124</v>
      </c>
      <c r="D1415" s="50" t="s">
        <v>477</v>
      </c>
      <c r="E1415" s="50" t="s">
        <v>481</v>
      </c>
      <c r="F1415" s="119" t="s">
        <v>420</v>
      </c>
      <c r="G1415" s="119"/>
      <c r="H1415" s="15">
        <f>H1422</f>
        <v>0</v>
      </c>
      <c r="I1415" s="15">
        <f t="shared" ref="I1415:N1415" si="326">I1422</f>
        <v>0</v>
      </c>
      <c r="J1415" s="15">
        <f t="shared" si="326"/>
        <v>0</v>
      </c>
      <c r="K1415" s="15">
        <f t="shared" si="326"/>
        <v>0</v>
      </c>
      <c r="L1415" s="15">
        <f t="shared" si="326"/>
        <v>0</v>
      </c>
      <c r="M1415" s="15">
        <f t="shared" si="326"/>
        <v>62954.5</v>
      </c>
      <c r="N1415" s="15">
        <f t="shared" si="326"/>
        <v>0</v>
      </c>
      <c r="O1415" s="136"/>
      <c r="P1415" s="149"/>
    </row>
    <row r="1416" spans="1:16" x14ac:dyDescent="0.35">
      <c r="A1416" s="149"/>
      <c r="B1416" s="49" t="s">
        <v>19</v>
      </c>
      <c r="C1416" s="119"/>
      <c r="D1416" s="50"/>
      <c r="E1416" s="50"/>
      <c r="F1416" s="65"/>
      <c r="G1416" s="119"/>
      <c r="H1416" s="9"/>
      <c r="I1416" s="9"/>
      <c r="J1416" s="9"/>
      <c r="K1416" s="9"/>
      <c r="L1416" s="9"/>
      <c r="M1416" s="9"/>
      <c r="N1416" s="9"/>
      <c r="O1416" s="136"/>
      <c r="P1416" s="149"/>
    </row>
    <row r="1417" spans="1:16" ht="40.5" x14ac:dyDescent="0.35">
      <c r="A1417" s="149"/>
      <c r="B1417" s="49" t="s">
        <v>20</v>
      </c>
      <c r="C1417" s="119"/>
      <c r="D1417" s="50"/>
      <c r="E1417" s="50"/>
      <c r="F1417" s="65"/>
      <c r="G1417" s="119"/>
      <c r="H1417" s="9"/>
      <c r="I1417" s="9"/>
      <c r="J1417" s="9"/>
      <c r="K1417" s="9"/>
      <c r="L1417" s="9"/>
      <c r="M1417" s="9"/>
      <c r="N1417" s="9"/>
      <c r="O1417" s="136"/>
      <c r="P1417" s="149"/>
    </row>
    <row r="1418" spans="1:16" ht="40.5" x14ac:dyDescent="0.35">
      <c r="A1418" s="149" t="s">
        <v>590</v>
      </c>
      <c r="B1418" s="49" t="s">
        <v>193</v>
      </c>
      <c r="C1418" s="119"/>
      <c r="D1418" s="50"/>
      <c r="E1418" s="50"/>
      <c r="F1418" s="65"/>
      <c r="G1418" s="119"/>
      <c r="H1418" s="16">
        <v>33</v>
      </c>
      <c r="I1418" s="16"/>
      <c r="J1418" s="16"/>
      <c r="K1418" s="16"/>
      <c r="L1418" s="16">
        <v>31</v>
      </c>
      <c r="M1418" s="16">
        <v>30</v>
      </c>
      <c r="N1418" s="16">
        <v>30</v>
      </c>
      <c r="O1418" s="137" t="s">
        <v>196</v>
      </c>
      <c r="P1418" s="149" t="s">
        <v>654</v>
      </c>
    </row>
    <row r="1419" spans="1:16" ht="40.5" x14ac:dyDescent="0.35">
      <c r="A1419" s="149"/>
      <c r="B1419" s="49" t="s">
        <v>33</v>
      </c>
      <c r="C1419" s="119"/>
      <c r="D1419" s="50"/>
      <c r="E1419" s="50"/>
      <c r="F1419" s="65"/>
      <c r="G1419" s="119"/>
      <c r="H1419" s="9"/>
      <c r="I1419" s="9" t="s">
        <v>27</v>
      </c>
      <c r="J1419" s="9" t="s">
        <v>27</v>
      </c>
      <c r="K1419" s="9" t="s">
        <v>27</v>
      </c>
      <c r="L1419" s="9" t="s">
        <v>27</v>
      </c>
      <c r="M1419" s="9"/>
      <c r="N1419" s="9"/>
      <c r="O1419" s="138"/>
      <c r="P1419" s="149"/>
    </row>
    <row r="1420" spans="1:16" ht="40.5" x14ac:dyDescent="0.35">
      <c r="A1420" s="149"/>
      <c r="B1420" s="49" t="s">
        <v>10</v>
      </c>
      <c r="C1420" s="119"/>
      <c r="D1420" s="50"/>
      <c r="E1420" s="50"/>
      <c r="F1420" s="65"/>
      <c r="G1420" s="119"/>
      <c r="H1420" s="8">
        <f>H1421+H1422</f>
        <v>317888.59999999998</v>
      </c>
      <c r="I1420" s="8">
        <f t="shared" ref="I1420:L1420" si="327">I1421+I1422</f>
        <v>98.167860000000005</v>
      </c>
      <c r="J1420" s="8">
        <f t="shared" si="327"/>
        <v>16964.43304</v>
      </c>
      <c r="K1420" s="8">
        <f t="shared" si="327"/>
        <v>58578.141190000002</v>
      </c>
      <c r="L1420" s="8">
        <f t="shared" si="327"/>
        <v>242247.85790999999</v>
      </c>
      <c r="M1420" s="8">
        <f>M1421+M1422</f>
        <v>441646.4</v>
      </c>
      <c r="N1420" s="8">
        <f>N1421+N1422</f>
        <v>387940</v>
      </c>
      <c r="O1420" s="138"/>
      <c r="P1420" s="149"/>
    </row>
    <row r="1421" spans="1:16" x14ac:dyDescent="0.35">
      <c r="A1421" s="149"/>
      <c r="B1421" s="49" t="s">
        <v>32</v>
      </c>
      <c r="C1421" s="69">
        <v>124</v>
      </c>
      <c r="D1421" s="83" t="s">
        <v>477</v>
      </c>
      <c r="E1421" s="83" t="s">
        <v>481</v>
      </c>
      <c r="F1421" s="119" t="s">
        <v>489</v>
      </c>
      <c r="G1421" s="69">
        <v>414</v>
      </c>
      <c r="H1421" s="14">
        <f>SUM(I1421:L1421)</f>
        <v>317888.59999999998</v>
      </c>
      <c r="I1421" s="14">
        <v>98.167860000000005</v>
      </c>
      <c r="J1421" s="14">
        <v>16964.43304</v>
      </c>
      <c r="K1421" s="14">
        <v>58578.141190000002</v>
      </c>
      <c r="L1421" s="14">
        <v>242247.85790999999</v>
      </c>
      <c r="M1421" s="14">
        <v>378691.9</v>
      </c>
      <c r="N1421" s="14">
        <v>387940</v>
      </c>
      <c r="O1421" s="138"/>
      <c r="P1421" s="149"/>
    </row>
    <row r="1422" spans="1:16" ht="40.5" x14ac:dyDescent="0.35">
      <c r="A1422" s="149"/>
      <c r="B1422" s="49" t="s">
        <v>18</v>
      </c>
      <c r="C1422" s="69">
        <v>124</v>
      </c>
      <c r="D1422" s="83" t="s">
        <v>477</v>
      </c>
      <c r="E1422" s="83" t="s">
        <v>481</v>
      </c>
      <c r="F1422" s="119" t="s">
        <v>488</v>
      </c>
      <c r="G1422" s="69">
        <v>414</v>
      </c>
      <c r="H1422" s="15">
        <v>0</v>
      </c>
      <c r="I1422" s="15">
        <v>0</v>
      </c>
      <c r="J1422" s="15">
        <v>0</v>
      </c>
      <c r="K1422" s="15">
        <v>0</v>
      </c>
      <c r="L1422" s="15">
        <v>0</v>
      </c>
      <c r="M1422" s="15">
        <f>3500+3500+3500+3500+3500+3500+3500+3500+3454.5+3500+3500+3500+3500+3500+3500+3500+3500+3500</f>
        <v>62954.5</v>
      </c>
      <c r="N1422" s="15">
        <v>0</v>
      </c>
      <c r="O1422" s="138"/>
      <c r="P1422" s="149"/>
    </row>
    <row r="1423" spans="1:16" x14ac:dyDescent="0.35">
      <c r="A1423" s="149"/>
      <c r="B1423" s="49" t="s">
        <v>19</v>
      </c>
      <c r="C1423" s="119"/>
      <c r="D1423" s="50"/>
      <c r="E1423" s="50"/>
      <c r="F1423" s="65"/>
      <c r="G1423" s="119"/>
      <c r="H1423" s="9"/>
      <c r="I1423" s="9"/>
      <c r="J1423" s="9"/>
      <c r="K1423" s="9"/>
      <c r="L1423" s="9"/>
      <c r="M1423" s="9"/>
      <c r="N1423" s="9"/>
      <c r="O1423" s="138"/>
      <c r="P1423" s="149"/>
    </row>
    <row r="1424" spans="1:16" ht="40.5" x14ac:dyDescent="0.35">
      <c r="A1424" s="149"/>
      <c r="B1424" s="49" t="s">
        <v>20</v>
      </c>
      <c r="C1424" s="119"/>
      <c r="D1424" s="50"/>
      <c r="E1424" s="50"/>
      <c r="F1424" s="65"/>
      <c r="G1424" s="119"/>
      <c r="H1424" s="9"/>
      <c r="I1424" s="9"/>
      <c r="J1424" s="9"/>
      <c r="K1424" s="9"/>
      <c r="L1424" s="9"/>
      <c r="M1424" s="9"/>
      <c r="N1424" s="9"/>
      <c r="O1424" s="139"/>
      <c r="P1424" s="149"/>
    </row>
    <row r="1425" spans="1:16" ht="40.5" x14ac:dyDescent="0.35">
      <c r="A1425" s="149" t="s">
        <v>607</v>
      </c>
      <c r="B1425" s="49" t="s">
        <v>193</v>
      </c>
      <c r="C1425" s="119"/>
      <c r="D1425" s="50"/>
      <c r="E1425" s="50"/>
      <c r="F1425" s="65"/>
      <c r="G1425" s="119"/>
      <c r="H1425" s="9"/>
      <c r="I1425" s="9"/>
      <c r="J1425" s="9"/>
      <c r="K1425" s="9"/>
      <c r="L1425" s="9"/>
      <c r="M1425" s="9"/>
      <c r="N1425" s="9"/>
      <c r="O1425" s="136" t="s">
        <v>556</v>
      </c>
      <c r="P1425" s="149" t="s">
        <v>608</v>
      </c>
    </row>
    <row r="1426" spans="1:16" ht="40.5" x14ac:dyDescent="0.35">
      <c r="A1426" s="149"/>
      <c r="B1426" s="49" t="s">
        <v>33</v>
      </c>
      <c r="C1426" s="119"/>
      <c r="D1426" s="50"/>
      <c r="E1426" s="50"/>
      <c r="F1426" s="65"/>
      <c r="G1426" s="119"/>
      <c r="H1426" s="9"/>
      <c r="I1426" s="9" t="s">
        <v>27</v>
      </c>
      <c r="J1426" s="9" t="s">
        <v>27</v>
      </c>
      <c r="K1426" s="9" t="s">
        <v>27</v>
      </c>
      <c r="L1426" s="9" t="s">
        <v>27</v>
      </c>
      <c r="M1426" s="9"/>
      <c r="N1426" s="9"/>
      <c r="O1426" s="136"/>
      <c r="P1426" s="149"/>
    </row>
    <row r="1427" spans="1:16" ht="40.5" x14ac:dyDescent="0.35">
      <c r="A1427" s="149"/>
      <c r="B1427" s="49" t="s">
        <v>10</v>
      </c>
      <c r="C1427" s="119"/>
      <c r="D1427" s="50"/>
      <c r="E1427" s="50"/>
      <c r="F1427" s="65"/>
      <c r="G1427" s="119"/>
      <c r="H1427" s="8">
        <f>H1428</f>
        <v>663327</v>
      </c>
      <c r="I1427" s="8">
        <f t="shared" ref="I1427:L1427" si="328">I1428</f>
        <v>626227</v>
      </c>
      <c r="J1427" s="8">
        <f t="shared" si="328"/>
        <v>0</v>
      </c>
      <c r="K1427" s="8">
        <f t="shared" si="328"/>
        <v>0</v>
      </c>
      <c r="L1427" s="8">
        <f t="shared" si="328"/>
        <v>37100</v>
      </c>
      <c r="M1427" s="8">
        <f>M1428</f>
        <v>569220</v>
      </c>
      <c r="N1427" s="8">
        <f>N1428</f>
        <v>569090</v>
      </c>
      <c r="O1427" s="136"/>
      <c r="P1427" s="149"/>
    </row>
    <row r="1428" spans="1:16" x14ac:dyDescent="0.35">
      <c r="A1428" s="149"/>
      <c r="B1428" s="49" t="s">
        <v>32</v>
      </c>
      <c r="C1428" s="119">
        <v>126</v>
      </c>
      <c r="D1428" s="50" t="s">
        <v>477</v>
      </c>
      <c r="E1428" s="50" t="s">
        <v>477</v>
      </c>
      <c r="F1428" s="119" t="s">
        <v>397</v>
      </c>
      <c r="G1428" s="69">
        <v>800</v>
      </c>
      <c r="H1428" s="14">
        <f>SUM(I1428:L1428)</f>
        <v>663327</v>
      </c>
      <c r="I1428" s="14">
        <v>626227</v>
      </c>
      <c r="J1428" s="14">
        <v>0</v>
      </c>
      <c r="K1428" s="14">
        <v>0</v>
      </c>
      <c r="L1428" s="14">
        <v>37100</v>
      </c>
      <c r="M1428" s="14">
        <v>569220</v>
      </c>
      <c r="N1428" s="14">
        <v>569090</v>
      </c>
      <c r="O1428" s="136"/>
      <c r="P1428" s="149"/>
    </row>
    <row r="1429" spans="1:16" ht="40.5" x14ac:dyDescent="0.35">
      <c r="A1429" s="149"/>
      <c r="B1429" s="49" t="s">
        <v>18</v>
      </c>
      <c r="C1429" s="119"/>
      <c r="D1429" s="50"/>
      <c r="E1429" s="50"/>
      <c r="F1429" s="65"/>
      <c r="G1429" s="119"/>
      <c r="H1429" s="15"/>
      <c r="I1429" s="15"/>
      <c r="J1429" s="15"/>
      <c r="K1429" s="15"/>
      <c r="L1429" s="15"/>
      <c r="M1429" s="15"/>
      <c r="N1429" s="15"/>
      <c r="O1429" s="136"/>
      <c r="P1429" s="149"/>
    </row>
    <row r="1430" spans="1:16" x14ac:dyDescent="0.35">
      <c r="A1430" s="149"/>
      <c r="B1430" s="49" t="s">
        <v>19</v>
      </c>
      <c r="C1430" s="119"/>
      <c r="D1430" s="50"/>
      <c r="E1430" s="50"/>
      <c r="F1430" s="65"/>
      <c r="G1430" s="119"/>
      <c r="H1430" s="9"/>
      <c r="I1430" s="9"/>
      <c r="J1430" s="9"/>
      <c r="K1430" s="9"/>
      <c r="L1430" s="9"/>
      <c r="M1430" s="9"/>
      <c r="N1430" s="9"/>
      <c r="O1430" s="136"/>
      <c r="P1430" s="149"/>
    </row>
    <row r="1431" spans="1:16" ht="40.5" x14ac:dyDescent="0.35">
      <c r="A1431" s="149"/>
      <c r="B1431" s="49" t="s">
        <v>20</v>
      </c>
      <c r="C1431" s="119"/>
      <c r="D1431" s="50"/>
      <c r="E1431" s="50"/>
      <c r="F1431" s="65"/>
      <c r="G1431" s="119"/>
      <c r="H1431" s="9"/>
      <c r="I1431" s="9"/>
      <c r="J1431" s="9"/>
      <c r="K1431" s="9"/>
      <c r="L1431" s="9"/>
      <c r="M1431" s="9"/>
      <c r="N1431" s="9"/>
      <c r="O1431" s="136"/>
      <c r="P1431" s="149"/>
    </row>
    <row r="1432" spans="1:16" ht="40.5" x14ac:dyDescent="0.35">
      <c r="A1432" s="149" t="s">
        <v>649</v>
      </c>
      <c r="B1432" s="49" t="s">
        <v>121</v>
      </c>
      <c r="C1432" s="119"/>
      <c r="D1432" s="50"/>
      <c r="E1432" s="50"/>
      <c r="F1432" s="65"/>
      <c r="G1432" s="119"/>
      <c r="H1432" s="16">
        <v>46</v>
      </c>
      <c r="I1432" s="16"/>
      <c r="J1432" s="16">
        <v>5</v>
      </c>
      <c r="K1432" s="16">
        <v>38</v>
      </c>
      <c r="L1432" s="16">
        <v>3</v>
      </c>
      <c r="M1432" s="9" t="s">
        <v>565</v>
      </c>
      <c r="N1432" s="9" t="s">
        <v>565</v>
      </c>
      <c r="O1432" s="136" t="s">
        <v>41</v>
      </c>
      <c r="P1432" s="149" t="s">
        <v>669</v>
      </c>
    </row>
    <row r="1433" spans="1:16" ht="40.5" x14ac:dyDescent="0.35">
      <c r="A1433" s="149"/>
      <c r="B1433" s="49" t="s">
        <v>33</v>
      </c>
      <c r="C1433" s="119"/>
      <c r="D1433" s="50"/>
      <c r="E1433" s="50"/>
      <c r="F1433" s="65"/>
      <c r="G1433" s="119"/>
      <c r="H1433" s="9"/>
      <c r="I1433" s="9" t="s">
        <v>27</v>
      </c>
      <c r="J1433" s="9" t="s">
        <v>27</v>
      </c>
      <c r="K1433" s="9" t="s">
        <v>27</v>
      </c>
      <c r="L1433" s="9" t="s">
        <v>27</v>
      </c>
      <c r="M1433" s="9"/>
      <c r="N1433" s="9"/>
      <c r="O1433" s="136"/>
      <c r="P1433" s="149"/>
    </row>
    <row r="1434" spans="1:16" ht="40.5" x14ac:dyDescent="0.35">
      <c r="A1434" s="149"/>
      <c r="B1434" s="49" t="s">
        <v>10</v>
      </c>
      <c r="C1434" s="119"/>
      <c r="D1434" s="50"/>
      <c r="E1434" s="50"/>
      <c r="F1434" s="65"/>
      <c r="G1434" s="119"/>
      <c r="H1434" s="8">
        <f>H1435</f>
        <v>313942.16000000003</v>
      </c>
      <c r="I1434" s="8">
        <f t="shared" ref="I1434:L1434" si="329">I1435</f>
        <v>0</v>
      </c>
      <c r="J1434" s="8">
        <f t="shared" si="329"/>
        <v>26774.400000000001</v>
      </c>
      <c r="K1434" s="8">
        <f t="shared" si="329"/>
        <v>92286.7</v>
      </c>
      <c r="L1434" s="8">
        <f t="shared" si="329"/>
        <v>194881.06</v>
      </c>
      <c r="M1434" s="8">
        <f>M1435</f>
        <v>364943.55200000003</v>
      </c>
      <c r="N1434" s="8">
        <f>N1435</f>
        <v>501770.24669</v>
      </c>
      <c r="O1434" s="136"/>
      <c r="P1434" s="149"/>
    </row>
    <row r="1435" spans="1:16" x14ac:dyDescent="0.35">
      <c r="A1435" s="149"/>
      <c r="B1435" s="49" t="s">
        <v>32</v>
      </c>
      <c r="C1435" s="119">
        <v>126</v>
      </c>
      <c r="D1435" s="50" t="s">
        <v>477</v>
      </c>
      <c r="E1435" s="50" t="s">
        <v>477</v>
      </c>
      <c r="F1435" s="119" t="s">
        <v>397</v>
      </c>
      <c r="G1435" s="69">
        <v>600</v>
      </c>
      <c r="H1435" s="14">
        <f>SUM(I1435:L1435)</f>
        <v>313942.16000000003</v>
      </c>
      <c r="I1435" s="14">
        <v>0</v>
      </c>
      <c r="J1435" s="14">
        <v>26774.400000000001</v>
      </c>
      <c r="K1435" s="14">
        <v>92286.7</v>
      </c>
      <c r="L1435" s="14">
        <f>195086.8-205.74</f>
        <v>194881.06</v>
      </c>
      <c r="M1435" s="14">
        <v>364943.55200000003</v>
      </c>
      <c r="N1435" s="14">
        <v>501770.24669</v>
      </c>
      <c r="O1435" s="136"/>
      <c r="P1435" s="149"/>
    </row>
    <row r="1436" spans="1:16" ht="40.5" x14ac:dyDescent="0.35">
      <c r="A1436" s="149"/>
      <c r="B1436" s="49" t="s">
        <v>18</v>
      </c>
      <c r="C1436" s="119"/>
      <c r="D1436" s="50"/>
      <c r="E1436" s="50"/>
      <c r="F1436" s="65"/>
      <c r="G1436" s="119"/>
      <c r="H1436" s="15"/>
      <c r="I1436" s="15"/>
      <c r="J1436" s="15"/>
      <c r="K1436" s="15"/>
      <c r="L1436" s="15"/>
      <c r="M1436" s="15"/>
      <c r="N1436" s="15"/>
      <c r="O1436" s="136"/>
      <c r="P1436" s="149"/>
    </row>
    <row r="1437" spans="1:16" x14ac:dyDescent="0.35">
      <c r="A1437" s="149"/>
      <c r="B1437" s="49" t="s">
        <v>19</v>
      </c>
      <c r="C1437" s="119"/>
      <c r="D1437" s="50"/>
      <c r="E1437" s="50"/>
      <c r="F1437" s="65"/>
      <c r="G1437" s="119"/>
      <c r="H1437" s="9"/>
      <c r="I1437" s="9"/>
      <c r="J1437" s="9"/>
      <c r="K1437" s="9"/>
      <c r="L1437" s="9"/>
      <c r="M1437" s="9"/>
      <c r="N1437" s="9"/>
      <c r="O1437" s="136"/>
      <c r="P1437" s="149"/>
    </row>
    <row r="1438" spans="1:16" ht="40.5" x14ac:dyDescent="0.35">
      <c r="A1438" s="149"/>
      <c r="B1438" s="49" t="s">
        <v>20</v>
      </c>
      <c r="C1438" s="119"/>
      <c r="D1438" s="50"/>
      <c r="E1438" s="50"/>
      <c r="F1438" s="65"/>
      <c r="G1438" s="119"/>
      <c r="H1438" s="9"/>
      <c r="I1438" s="9"/>
      <c r="J1438" s="9"/>
      <c r="K1438" s="9"/>
      <c r="L1438" s="9"/>
      <c r="M1438" s="9"/>
      <c r="N1438" s="9"/>
      <c r="O1438" s="136"/>
      <c r="P1438" s="149"/>
    </row>
    <row r="1439" spans="1:16" ht="40.5" x14ac:dyDescent="0.35">
      <c r="A1439" s="149" t="s">
        <v>622</v>
      </c>
      <c r="B1439" s="49" t="s">
        <v>595</v>
      </c>
      <c r="C1439" s="119"/>
      <c r="D1439" s="50"/>
      <c r="E1439" s="50"/>
      <c r="F1439" s="65"/>
      <c r="G1439" s="119"/>
      <c r="H1439" s="9"/>
      <c r="I1439" s="9"/>
      <c r="J1439" s="9"/>
      <c r="K1439" s="9"/>
      <c r="L1439" s="9"/>
      <c r="M1439" s="16">
        <v>13</v>
      </c>
      <c r="N1439" s="9"/>
      <c r="O1439" s="136" t="s">
        <v>41</v>
      </c>
      <c r="P1439" s="149" t="s">
        <v>706</v>
      </c>
    </row>
    <row r="1440" spans="1:16" ht="40.5" x14ac:dyDescent="0.35">
      <c r="A1440" s="149"/>
      <c r="B1440" s="49" t="s">
        <v>33</v>
      </c>
      <c r="C1440" s="119"/>
      <c r="D1440" s="50"/>
      <c r="E1440" s="50"/>
      <c r="F1440" s="65"/>
      <c r="G1440" s="119"/>
      <c r="H1440" s="9"/>
      <c r="I1440" s="9" t="s">
        <v>27</v>
      </c>
      <c r="J1440" s="9" t="s">
        <v>27</v>
      </c>
      <c r="K1440" s="9" t="s">
        <v>27</v>
      </c>
      <c r="L1440" s="9" t="s">
        <v>27</v>
      </c>
      <c r="M1440" s="9"/>
      <c r="N1440" s="9"/>
      <c r="O1440" s="136"/>
      <c r="P1440" s="149"/>
    </row>
    <row r="1441" spans="1:16" ht="40.5" x14ac:dyDescent="0.35">
      <c r="A1441" s="149"/>
      <c r="B1441" s="49" t="s">
        <v>10</v>
      </c>
      <c r="C1441" s="119"/>
      <c r="D1441" s="50"/>
      <c r="E1441" s="50"/>
      <c r="F1441" s="65"/>
      <c r="G1441" s="119"/>
      <c r="H1441" s="8">
        <f>H1443</f>
        <v>0</v>
      </c>
      <c r="I1441" s="8">
        <f t="shared" ref="I1441:L1441" si="330">I1443</f>
        <v>0</v>
      </c>
      <c r="J1441" s="8">
        <f t="shared" si="330"/>
        <v>0</v>
      </c>
      <c r="K1441" s="8">
        <f t="shared" si="330"/>
        <v>0</v>
      </c>
      <c r="L1441" s="8">
        <f t="shared" si="330"/>
        <v>0</v>
      </c>
      <c r="M1441" s="8">
        <f>M1443</f>
        <v>88010.5</v>
      </c>
      <c r="N1441" s="8">
        <f>N1443</f>
        <v>0</v>
      </c>
      <c r="O1441" s="136"/>
      <c r="P1441" s="149"/>
    </row>
    <row r="1442" spans="1:16" x14ac:dyDescent="0.35">
      <c r="A1442" s="149"/>
      <c r="B1442" s="49" t="s">
        <v>32</v>
      </c>
      <c r="C1442" s="119"/>
      <c r="D1442" s="50"/>
      <c r="E1442" s="50"/>
      <c r="F1442" s="119"/>
      <c r="G1442" s="69"/>
      <c r="H1442" s="14"/>
      <c r="I1442" s="14"/>
      <c r="J1442" s="14"/>
      <c r="K1442" s="14"/>
      <c r="L1442" s="14"/>
      <c r="M1442" s="14"/>
      <c r="N1442" s="14"/>
      <c r="O1442" s="136"/>
      <c r="P1442" s="149"/>
    </row>
    <row r="1443" spans="1:16" ht="40.5" x14ac:dyDescent="0.35">
      <c r="A1443" s="149"/>
      <c r="B1443" s="49" t="s">
        <v>18</v>
      </c>
      <c r="C1443" s="119">
        <v>126</v>
      </c>
      <c r="D1443" s="50" t="s">
        <v>477</v>
      </c>
      <c r="E1443" s="50" t="s">
        <v>477</v>
      </c>
      <c r="F1443" s="119" t="s">
        <v>416</v>
      </c>
      <c r="G1443" s="69">
        <v>200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  <c r="M1443" s="15">
        <v>88010.5</v>
      </c>
      <c r="N1443" s="15">
        <v>0</v>
      </c>
      <c r="O1443" s="136"/>
      <c r="P1443" s="149"/>
    </row>
    <row r="1444" spans="1:16" x14ac:dyDescent="0.35">
      <c r="A1444" s="149"/>
      <c r="B1444" s="49" t="s">
        <v>19</v>
      </c>
      <c r="C1444" s="119"/>
      <c r="D1444" s="50"/>
      <c r="E1444" s="50"/>
      <c r="F1444" s="65"/>
      <c r="G1444" s="119"/>
      <c r="H1444" s="9"/>
      <c r="I1444" s="9"/>
      <c r="J1444" s="9"/>
      <c r="K1444" s="9"/>
      <c r="L1444" s="9"/>
      <c r="M1444" s="9"/>
      <c r="N1444" s="9"/>
      <c r="O1444" s="136"/>
      <c r="P1444" s="149"/>
    </row>
    <row r="1445" spans="1:16" ht="40.5" x14ac:dyDescent="0.35">
      <c r="A1445" s="149"/>
      <c r="B1445" s="49" t="s">
        <v>20</v>
      </c>
      <c r="C1445" s="119"/>
      <c r="D1445" s="50"/>
      <c r="E1445" s="50"/>
      <c r="F1445" s="65"/>
      <c r="G1445" s="119"/>
      <c r="H1445" s="9"/>
      <c r="I1445" s="9"/>
      <c r="J1445" s="9"/>
      <c r="K1445" s="9"/>
      <c r="L1445" s="9"/>
      <c r="M1445" s="9"/>
      <c r="N1445" s="9"/>
      <c r="O1445" s="136"/>
      <c r="P1445" s="149"/>
    </row>
    <row r="1446" spans="1:16" ht="40.5" x14ac:dyDescent="0.35">
      <c r="A1446" s="149" t="s">
        <v>513</v>
      </c>
      <c r="B1446" s="49" t="s">
        <v>596</v>
      </c>
      <c r="C1446" s="119"/>
      <c r="D1446" s="50"/>
      <c r="E1446" s="50"/>
      <c r="F1446" s="65"/>
      <c r="G1446" s="119"/>
      <c r="H1446" s="16">
        <v>12</v>
      </c>
      <c r="I1446" s="16"/>
      <c r="J1446" s="16"/>
      <c r="K1446" s="16">
        <v>2</v>
      </c>
      <c r="L1446" s="16">
        <v>10</v>
      </c>
      <c r="M1446" s="16">
        <v>12</v>
      </c>
      <c r="N1446" s="16">
        <v>12</v>
      </c>
      <c r="O1446" s="136" t="s">
        <v>41</v>
      </c>
      <c r="P1446" s="149" t="s">
        <v>470</v>
      </c>
    </row>
    <row r="1447" spans="1:16" ht="40.5" x14ac:dyDescent="0.35">
      <c r="A1447" s="149"/>
      <c r="B1447" s="49" t="s">
        <v>33</v>
      </c>
      <c r="C1447" s="119"/>
      <c r="D1447" s="50"/>
      <c r="E1447" s="50"/>
      <c r="F1447" s="65"/>
      <c r="G1447" s="119"/>
      <c r="H1447" s="9"/>
      <c r="I1447" s="9" t="s">
        <v>27</v>
      </c>
      <c r="J1447" s="9" t="s">
        <v>27</v>
      </c>
      <c r="K1447" s="9" t="s">
        <v>27</v>
      </c>
      <c r="L1447" s="9" t="s">
        <v>27</v>
      </c>
      <c r="M1447" s="9"/>
      <c r="N1447" s="9"/>
      <c r="O1447" s="136"/>
      <c r="P1447" s="149"/>
    </row>
    <row r="1448" spans="1:16" ht="40.5" x14ac:dyDescent="0.35">
      <c r="A1448" s="149"/>
      <c r="B1448" s="49" t="s">
        <v>10</v>
      </c>
      <c r="C1448" s="119"/>
      <c r="D1448" s="50"/>
      <c r="E1448" s="50"/>
      <c r="F1448" s="65"/>
      <c r="G1448" s="119"/>
      <c r="H1448" s="8">
        <f>H1449</f>
        <v>9174.06</v>
      </c>
      <c r="I1448" s="8">
        <f t="shared" ref="I1448:L1448" si="331">I1449</f>
        <v>0</v>
      </c>
      <c r="J1448" s="8">
        <f t="shared" si="331"/>
        <v>0</v>
      </c>
      <c r="K1448" s="8">
        <f t="shared" si="331"/>
        <v>1413.75</v>
      </c>
      <c r="L1448" s="8">
        <f t="shared" si="331"/>
        <v>7760.3099999999995</v>
      </c>
      <c r="M1448" s="8">
        <f>M1449</f>
        <v>9300.15</v>
      </c>
      <c r="N1448" s="8">
        <f>N1449</f>
        <v>9644.25</v>
      </c>
      <c r="O1448" s="136"/>
      <c r="P1448" s="149"/>
    </row>
    <row r="1449" spans="1:16" x14ac:dyDescent="0.35">
      <c r="A1449" s="149"/>
      <c r="B1449" s="49" t="s">
        <v>32</v>
      </c>
      <c r="C1449" s="119">
        <v>126</v>
      </c>
      <c r="D1449" s="50" t="s">
        <v>477</v>
      </c>
      <c r="E1449" s="50" t="s">
        <v>477</v>
      </c>
      <c r="F1449" s="119" t="s">
        <v>397</v>
      </c>
      <c r="G1449" s="69">
        <v>600</v>
      </c>
      <c r="H1449" s="14">
        <f>SUM(I1449:L1449)</f>
        <v>9174.06</v>
      </c>
      <c r="I1449" s="14">
        <v>0</v>
      </c>
      <c r="J1449" s="14">
        <v>0</v>
      </c>
      <c r="K1449" s="14">
        <v>1413.75</v>
      </c>
      <c r="L1449" s="14">
        <f>7554.57+205.74</f>
        <v>7760.3099999999995</v>
      </c>
      <c r="M1449" s="14">
        <v>9300.15</v>
      </c>
      <c r="N1449" s="14">
        <v>9644.25</v>
      </c>
      <c r="O1449" s="136"/>
      <c r="P1449" s="149"/>
    </row>
    <row r="1450" spans="1:16" ht="40.5" x14ac:dyDescent="0.35">
      <c r="A1450" s="149"/>
      <c r="B1450" s="49" t="s">
        <v>18</v>
      </c>
      <c r="C1450" s="119"/>
      <c r="D1450" s="50"/>
      <c r="E1450" s="50"/>
      <c r="F1450" s="65"/>
      <c r="G1450" s="119"/>
      <c r="H1450" s="15"/>
      <c r="I1450" s="15"/>
      <c r="J1450" s="15"/>
      <c r="K1450" s="15"/>
      <c r="L1450" s="15"/>
      <c r="M1450" s="15"/>
      <c r="N1450" s="15"/>
      <c r="O1450" s="136"/>
      <c r="P1450" s="149"/>
    </row>
    <row r="1451" spans="1:16" x14ac:dyDescent="0.35">
      <c r="A1451" s="149"/>
      <c r="B1451" s="49" t="s">
        <v>19</v>
      </c>
      <c r="C1451" s="119"/>
      <c r="D1451" s="50"/>
      <c r="E1451" s="50"/>
      <c r="F1451" s="65"/>
      <c r="G1451" s="119"/>
      <c r="H1451" s="9"/>
      <c r="I1451" s="9"/>
      <c r="J1451" s="9"/>
      <c r="K1451" s="9"/>
      <c r="L1451" s="9"/>
      <c r="M1451" s="9"/>
      <c r="N1451" s="9"/>
      <c r="O1451" s="136"/>
      <c r="P1451" s="149"/>
    </row>
    <row r="1452" spans="1:16" ht="40.5" x14ac:dyDescent="0.35">
      <c r="A1452" s="149"/>
      <c r="B1452" s="49" t="s">
        <v>20</v>
      </c>
      <c r="C1452" s="119"/>
      <c r="D1452" s="50"/>
      <c r="E1452" s="50"/>
      <c r="F1452" s="65"/>
      <c r="G1452" s="119"/>
      <c r="H1452" s="9"/>
      <c r="I1452" s="9"/>
      <c r="J1452" s="9"/>
      <c r="K1452" s="9"/>
      <c r="L1452" s="9"/>
      <c r="M1452" s="9"/>
      <c r="N1452" s="9"/>
      <c r="O1452" s="136"/>
      <c r="P1452" s="149"/>
    </row>
    <row r="1453" spans="1:16" ht="40.5" x14ac:dyDescent="0.35">
      <c r="A1453" s="149" t="s">
        <v>512</v>
      </c>
      <c r="B1453" s="49" t="s">
        <v>121</v>
      </c>
      <c r="C1453" s="119"/>
      <c r="D1453" s="50"/>
      <c r="E1453" s="50"/>
      <c r="F1453" s="65"/>
      <c r="G1453" s="119"/>
      <c r="H1453" s="16">
        <v>18</v>
      </c>
      <c r="I1453" s="16"/>
      <c r="J1453" s="16"/>
      <c r="K1453" s="16">
        <v>2</v>
      </c>
      <c r="L1453" s="16">
        <v>16</v>
      </c>
      <c r="M1453" s="16">
        <v>24</v>
      </c>
      <c r="N1453" s="16">
        <v>3</v>
      </c>
      <c r="O1453" s="136" t="s">
        <v>41</v>
      </c>
      <c r="P1453" s="149" t="s">
        <v>666</v>
      </c>
    </row>
    <row r="1454" spans="1:16" ht="40.5" x14ac:dyDescent="0.35">
      <c r="A1454" s="149"/>
      <c r="B1454" s="49" t="s">
        <v>33</v>
      </c>
      <c r="C1454" s="119"/>
      <c r="D1454" s="50"/>
      <c r="E1454" s="50"/>
      <c r="F1454" s="65"/>
      <c r="G1454" s="119"/>
      <c r="H1454" s="9"/>
      <c r="I1454" s="9" t="s">
        <v>27</v>
      </c>
      <c r="J1454" s="9" t="s">
        <v>27</v>
      </c>
      <c r="K1454" s="9" t="s">
        <v>27</v>
      </c>
      <c r="L1454" s="9" t="s">
        <v>27</v>
      </c>
      <c r="M1454" s="9"/>
      <c r="N1454" s="9"/>
      <c r="O1454" s="136"/>
      <c r="P1454" s="149"/>
    </row>
    <row r="1455" spans="1:16" ht="40.5" x14ac:dyDescent="0.35">
      <c r="A1455" s="149"/>
      <c r="B1455" s="49" t="s">
        <v>10</v>
      </c>
      <c r="C1455" s="119"/>
      <c r="D1455" s="50"/>
      <c r="E1455" s="50"/>
      <c r="F1455" s="65"/>
      <c r="G1455" s="119"/>
      <c r="H1455" s="8">
        <f>H1456</f>
        <v>25000</v>
      </c>
      <c r="I1455" s="8">
        <f t="shared" ref="I1455:L1455" si="332">I1456</f>
        <v>0</v>
      </c>
      <c r="J1455" s="8">
        <f t="shared" si="332"/>
        <v>0</v>
      </c>
      <c r="K1455" s="8">
        <f t="shared" si="332"/>
        <v>1131.7</v>
      </c>
      <c r="L1455" s="8">
        <f t="shared" si="332"/>
        <v>23868.3</v>
      </c>
      <c r="M1455" s="8">
        <f>M1456</f>
        <v>25000</v>
      </c>
      <c r="N1455" s="8">
        <f>N1456</f>
        <v>35000</v>
      </c>
      <c r="O1455" s="136"/>
      <c r="P1455" s="149"/>
    </row>
    <row r="1456" spans="1:16" x14ac:dyDescent="0.35">
      <c r="A1456" s="149"/>
      <c r="B1456" s="49" t="s">
        <v>32</v>
      </c>
      <c r="C1456" s="119">
        <v>126</v>
      </c>
      <c r="D1456" s="50" t="s">
        <v>477</v>
      </c>
      <c r="E1456" s="50" t="s">
        <v>477</v>
      </c>
      <c r="F1456" s="119" t="s">
        <v>397</v>
      </c>
      <c r="G1456" s="69">
        <v>600</v>
      </c>
      <c r="H1456" s="14">
        <f>SUM(I1456:L1456)</f>
        <v>25000</v>
      </c>
      <c r="I1456" s="14">
        <v>0</v>
      </c>
      <c r="J1456" s="14">
        <v>0</v>
      </c>
      <c r="K1456" s="14">
        <v>1131.7</v>
      </c>
      <c r="L1456" s="14">
        <v>23868.3</v>
      </c>
      <c r="M1456" s="14">
        <v>25000</v>
      </c>
      <c r="N1456" s="14">
        <v>35000</v>
      </c>
      <c r="O1456" s="136"/>
      <c r="P1456" s="149"/>
    </row>
    <row r="1457" spans="1:16" ht="40.5" x14ac:dyDescent="0.35">
      <c r="A1457" s="149"/>
      <c r="B1457" s="49" t="s">
        <v>18</v>
      </c>
      <c r="C1457" s="119"/>
      <c r="D1457" s="50"/>
      <c r="E1457" s="50"/>
      <c r="F1457" s="65"/>
      <c r="G1457" s="119"/>
      <c r="H1457" s="15"/>
      <c r="I1457" s="15"/>
      <c r="J1457" s="15"/>
      <c r="K1457" s="15"/>
      <c r="L1457" s="15"/>
      <c r="M1457" s="15"/>
      <c r="N1457" s="15"/>
      <c r="O1457" s="136"/>
      <c r="P1457" s="149"/>
    </row>
    <row r="1458" spans="1:16" x14ac:dyDescent="0.35">
      <c r="A1458" s="149"/>
      <c r="B1458" s="49" t="s">
        <v>19</v>
      </c>
      <c r="C1458" s="119"/>
      <c r="D1458" s="50"/>
      <c r="E1458" s="50"/>
      <c r="F1458" s="65"/>
      <c r="G1458" s="119"/>
      <c r="H1458" s="9"/>
      <c r="I1458" s="9"/>
      <c r="J1458" s="9"/>
      <c r="K1458" s="9"/>
      <c r="L1458" s="9"/>
      <c r="M1458" s="9"/>
      <c r="N1458" s="9"/>
      <c r="O1458" s="136"/>
      <c r="P1458" s="149"/>
    </row>
    <row r="1459" spans="1:16" ht="40.5" x14ac:dyDescent="0.35">
      <c r="A1459" s="149"/>
      <c r="B1459" s="49" t="s">
        <v>20</v>
      </c>
      <c r="C1459" s="119"/>
      <c r="D1459" s="50"/>
      <c r="E1459" s="50"/>
      <c r="F1459" s="65"/>
      <c r="G1459" s="119"/>
      <c r="H1459" s="9"/>
      <c r="I1459" s="9"/>
      <c r="J1459" s="9"/>
      <c r="K1459" s="9"/>
      <c r="L1459" s="9"/>
      <c r="M1459" s="9"/>
      <c r="N1459" s="9"/>
      <c r="O1459" s="136"/>
      <c r="P1459" s="149"/>
    </row>
    <row r="1460" spans="1:16" ht="40.5" customHeight="1" x14ac:dyDescent="0.35">
      <c r="A1460" s="149" t="s">
        <v>623</v>
      </c>
      <c r="B1460" s="49" t="s">
        <v>121</v>
      </c>
      <c r="C1460" s="119"/>
      <c r="D1460" s="50"/>
      <c r="E1460" s="50"/>
      <c r="F1460" s="65"/>
      <c r="G1460" s="119"/>
      <c r="H1460" s="9"/>
      <c r="I1460" s="16"/>
      <c r="J1460" s="16"/>
      <c r="K1460" s="16"/>
      <c r="L1460" s="16"/>
      <c r="M1460" s="16"/>
      <c r="N1460" s="16"/>
      <c r="O1460" s="137" t="s">
        <v>196</v>
      </c>
      <c r="P1460" s="149" t="s">
        <v>682</v>
      </c>
    </row>
    <row r="1461" spans="1:16" ht="40.5" x14ac:dyDescent="0.35">
      <c r="A1461" s="149"/>
      <c r="B1461" s="49" t="s">
        <v>33</v>
      </c>
      <c r="C1461" s="119"/>
      <c r="D1461" s="50"/>
      <c r="E1461" s="50"/>
      <c r="F1461" s="65"/>
      <c r="G1461" s="119"/>
      <c r="H1461" s="9"/>
      <c r="I1461" s="9" t="s">
        <v>27</v>
      </c>
      <c r="J1461" s="9" t="s">
        <v>27</v>
      </c>
      <c r="K1461" s="9" t="s">
        <v>27</v>
      </c>
      <c r="L1461" s="9" t="s">
        <v>27</v>
      </c>
      <c r="M1461" s="9"/>
      <c r="N1461" s="9"/>
      <c r="O1461" s="138"/>
      <c r="P1461" s="149"/>
    </row>
    <row r="1462" spans="1:16" ht="40.5" x14ac:dyDescent="0.35">
      <c r="A1462" s="149"/>
      <c r="B1462" s="49" t="s">
        <v>10</v>
      </c>
      <c r="C1462" s="119"/>
      <c r="D1462" s="50"/>
      <c r="E1462" s="50"/>
      <c r="F1462" s="65"/>
      <c r="G1462" s="119"/>
      <c r="H1462" s="8">
        <f>H1463</f>
        <v>20000</v>
      </c>
      <c r="I1462" s="8">
        <f t="shared" ref="I1462:L1462" si="333">I1463</f>
        <v>0</v>
      </c>
      <c r="J1462" s="8">
        <f t="shared" si="333"/>
        <v>0</v>
      </c>
      <c r="K1462" s="8">
        <f t="shared" si="333"/>
        <v>10000</v>
      </c>
      <c r="L1462" s="8">
        <f t="shared" si="333"/>
        <v>10000</v>
      </c>
      <c r="M1462" s="8">
        <f>M1463</f>
        <v>0</v>
      </c>
      <c r="N1462" s="8">
        <f>N1463</f>
        <v>0</v>
      </c>
      <c r="O1462" s="138"/>
      <c r="P1462" s="149"/>
    </row>
    <row r="1463" spans="1:16" x14ac:dyDescent="0.35">
      <c r="A1463" s="149"/>
      <c r="B1463" s="49" t="s">
        <v>32</v>
      </c>
      <c r="C1463" s="119">
        <v>124</v>
      </c>
      <c r="D1463" s="50" t="s">
        <v>477</v>
      </c>
      <c r="E1463" s="50" t="s">
        <v>481</v>
      </c>
      <c r="F1463" s="119" t="s">
        <v>489</v>
      </c>
      <c r="G1463" s="69">
        <v>414</v>
      </c>
      <c r="H1463" s="14">
        <f>SUM(I1463:L1463)</f>
        <v>20000</v>
      </c>
      <c r="I1463" s="14">
        <v>0</v>
      </c>
      <c r="J1463" s="14">
        <v>0</v>
      </c>
      <c r="K1463" s="14">
        <v>10000</v>
      </c>
      <c r="L1463" s="14">
        <v>10000</v>
      </c>
      <c r="M1463" s="14">
        <v>0</v>
      </c>
      <c r="N1463" s="14">
        <v>0</v>
      </c>
      <c r="O1463" s="138"/>
      <c r="P1463" s="149"/>
    </row>
    <row r="1464" spans="1:16" ht="40.5" x14ac:dyDescent="0.35">
      <c r="A1464" s="149"/>
      <c r="B1464" s="49" t="s">
        <v>18</v>
      </c>
      <c r="C1464" s="119"/>
      <c r="D1464" s="50"/>
      <c r="E1464" s="50"/>
      <c r="F1464" s="65"/>
      <c r="G1464" s="119"/>
      <c r="H1464" s="15"/>
      <c r="I1464" s="15"/>
      <c r="J1464" s="15"/>
      <c r="K1464" s="15"/>
      <c r="L1464" s="15"/>
      <c r="M1464" s="15"/>
      <c r="N1464" s="15"/>
      <c r="O1464" s="138"/>
      <c r="P1464" s="149"/>
    </row>
    <row r="1465" spans="1:16" x14ac:dyDescent="0.35">
      <c r="A1465" s="149"/>
      <c r="B1465" s="49" t="s">
        <v>19</v>
      </c>
      <c r="C1465" s="119"/>
      <c r="D1465" s="50"/>
      <c r="E1465" s="50"/>
      <c r="F1465" s="65"/>
      <c r="G1465" s="119"/>
      <c r="H1465" s="9"/>
      <c r="I1465" s="9"/>
      <c r="J1465" s="9"/>
      <c r="K1465" s="9"/>
      <c r="L1465" s="9"/>
      <c r="M1465" s="9"/>
      <c r="N1465" s="9"/>
      <c r="O1465" s="138"/>
      <c r="P1465" s="149"/>
    </row>
    <row r="1466" spans="1:16" ht="40.5" x14ac:dyDescent="0.35">
      <c r="A1466" s="149"/>
      <c r="B1466" s="49" t="s">
        <v>20</v>
      </c>
      <c r="C1466" s="119"/>
      <c r="D1466" s="50"/>
      <c r="E1466" s="50"/>
      <c r="F1466" s="65"/>
      <c r="G1466" s="119"/>
      <c r="H1466" s="9"/>
      <c r="I1466" s="9"/>
      <c r="J1466" s="9"/>
      <c r="K1466" s="9"/>
      <c r="L1466" s="9"/>
      <c r="M1466" s="9"/>
      <c r="N1466" s="9"/>
      <c r="O1466" s="139"/>
      <c r="P1466" s="149"/>
    </row>
    <row r="1467" spans="1:16" ht="40.5" x14ac:dyDescent="0.35">
      <c r="A1467" s="149" t="s">
        <v>425</v>
      </c>
      <c r="B1467" s="49" t="s">
        <v>287</v>
      </c>
      <c r="C1467" s="119"/>
      <c r="D1467" s="50"/>
      <c r="E1467" s="50"/>
      <c r="F1467" s="65"/>
      <c r="G1467" s="119"/>
      <c r="H1467" s="9"/>
      <c r="I1467" s="9"/>
      <c r="J1467" s="9"/>
      <c r="K1467" s="9"/>
      <c r="L1467" s="9"/>
      <c r="M1467" s="9"/>
      <c r="N1467" s="9"/>
      <c r="O1467" s="136" t="s">
        <v>41</v>
      </c>
      <c r="P1467" s="149" t="s">
        <v>514</v>
      </c>
    </row>
    <row r="1468" spans="1:16" ht="40.5" x14ac:dyDescent="0.35">
      <c r="A1468" s="149"/>
      <c r="B1468" s="49" t="s">
        <v>33</v>
      </c>
      <c r="C1468" s="119"/>
      <c r="D1468" s="50"/>
      <c r="E1468" s="50"/>
      <c r="F1468" s="65"/>
      <c r="G1468" s="119"/>
      <c r="H1468" s="9"/>
      <c r="I1468" s="9" t="s">
        <v>27</v>
      </c>
      <c r="J1468" s="9" t="s">
        <v>27</v>
      </c>
      <c r="K1468" s="9" t="s">
        <v>27</v>
      </c>
      <c r="L1468" s="9" t="s">
        <v>27</v>
      </c>
      <c r="M1468" s="9"/>
      <c r="N1468" s="9"/>
      <c r="O1468" s="136"/>
      <c r="P1468" s="149"/>
    </row>
    <row r="1469" spans="1:16" ht="40.5" x14ac:dyDescent="0.35">
      <c r="A1469" s="149"/>
      <c r="B1469" s="49" t="s">
        <v>10</v>
      </c>
      <c r="C1469" s="119"/>
      <c r="D1469" s="50"/>
      <c r="E1469" s="50"/>
      <c r="F1469" s="65"/>
      <c r="G1469" s="119"/>
      <c r="H1469" s="8">
        <f>H1470</f>
        <v>220854</v>
      </c>
      <c r="I1469" s="8">
        <f t="shared" ref="I1469:L1469" si="334">I1470</f>
        <v>0</v>
      </c>
      <c r="J1469" s="8">
        <f t="shared" si="334"/>
        <v>0</v>
      </c>
      <c r="K1469" s="8">
        <f t="shared" si="334"/>
        <v>28000</v>
      </c>
      <c r="L1469" s="8">
        <f t="shared" si="334"/>
        <v>192854</v>
      </c>
      <c r="M1469" s="8">
        <f>M1470</f>
        <v>265281.2</v>
      </c>
      <c r="N1469" s="8">
        <f>N1470</f>
        <v>245340.79999999999</v>
      </c>
      <c r="O1469" s="136"/>
      <c r="P1469" s="149"/>
    </row>
    <row r="1470" spans="1:16" ht="40.5" x14ac:dyDescent="0.35">
      <c r="A1470" s="149"/>
      <c r="B1470" s="49" t="s">
        <v>28</v>
      </c>
      <c r="C1470" s="119"/>
      <c r="D1470" s="50"/>
      <c r="E1470" s="50"/>
      <c r="F1470" s="119"/>
      <c r="G1470" s="69"/>
      <c r="H1470" s="14">
        <f>H1471+H1472</f>
        <v>220854</v>
      </c>
      <c r="I1470" s="14">
        <f t="shared" ref="I1470:N1470" si="335">I1471+I1472</f>
        <v>0</v>
      </c>
      <c r="J1470" s="14">
        <f t="shared" si="335"/>
        <v>0</v>
      </c>
      <c r="K1470" s="14">
        <f t="shared" si="335"/>
        <v>28000</v>
      </c>
      <c r="L1470" s="14">
        <f t="shared" si="335"/>
        <v>192854</v>
      </c>
      <c r="M1470" s="14">
        <f t="shared" si="335"/>
        <v>265281.2</v>
      </c>
      <c r="N1470" s="14">
        <f t="shared" si="335"/>
        <v>245340.79999999999</v>
      </c>
      <c r="O1470" s="136"/>
      <c r="P1470" s="149"/>
    </row>
    <row r="1471" spans="1:16" x14ac:dyDescent="0.35">
      <c r="A1471" s="149"/>
      <c r="B1471" s="49" t="s">
        <v>29</v>
      </c>
      <c r="C1471" s="119">
        <v>126</v>
      </c>
      <c r="D1471" s="50" t="s">
        <v>477</v>
      </c>
      <c r="E1471" s="50" t="s">
        <v>477</v>
      </c>
      <c r="F1471" s="119" t="s">
        <v>448</v>
      </c>
      <c r="G1471" s="69"/>
      <c r="H1471" s="115">
        <f>H1479+H1487</f>
        <v>159700</v>
      </c>
      <c r="I1471" s="115">
        <f t="shared" ref="I1471:N1471" si="336">I1479+I1487</f>
        <v>0</v>
      </c>
      <c r="J1471" s="115">
        <f t="shared" si="336"/>
        <v>0</v>
      </c>
      <c r="K1471" s="115">
        <f t="shared" si="336"/>
        <v>28000</v>
      </c>
      <c r="L1471" s="115">
        <f t="shared" si="336"/>
        <v>131700</v>
      </c>
      <c r="M1471" s="115">
        <f t="shared" si="336"/>
        <v>265281.2</v>
      </c>
      <c r="N1471" s="115">
        <f t="shared" si="336"/>
        <v>245340.79999999999</v>
      </c>
      <c r="O1471" s="136"/>
      <c r="P1471" s="149"/>
    </row>
    <row r="1472" spans="1:16" x14ac:dyDescent="0.35">
      <c r="A1472" s="149"/>
      <c r="B1472" s="49" t="s">
        <v>194</v>
      </c>
      <c r="C1472" s="119">
        <v>124</v>
      </c>
      <c r="D1472" s="50" t="s">
        <v>477</v>
      </c>
      <c r="E1472" s="50" t="s">
        <v>477</v>
      </c>
      <c r="F1472" s="119" t="s">
        <v>448</v>
      </c>
      <c r="G1472" s="69"/>
      <c r="H1472" s="115">
        <f>H1488+H1495</f>
        <v>61154</v>
      </c>
      <c r="I1472" s="115">
        <f t="shared" ref="I1472:N1472" si="337">I1488+I1495</f>
        <v>0</v>
      </c>
      <c r="J1472" s="115">
        <f t="shared" si="337"/>
        <v>0</v>
      </c>
      <c r="K1472" s="115">
        <f t="shared" si="337"/>
        <v>0</v>
      </c>
      <c r="L1472" s="115">
        <f t="shared" si="337"/>
        <v>61154</v>
      </c>
      <c r="M1472" s="115">
        <f t="shared" si="337"/>
        <v>0</v>
      </c>
      <c r="N1472" s="115">
        <f t="shared" si="337"/>
        <v>0</v>
      </c>
      <c r="O1472" s="136"/>
      <c r="P1472" s="149"/>
    </row>
    <row r="1473" spans="1:16" ht="40.5" x14ac:dyDescent="0.35">
      <c r="A1473" s="149"/>
      <c r="B1473" s="49" t="s">
        <v>18</v>
      </c>
      <c r="C1473" s="119"/>
      <c r="D1473" s="50"/>
      <c r="E1473" s="50"/>
      <c r="F1473" s="65"/>
      <c r="G1473" s="119"/>
      <c r="H1473" s="15"/>
      <c r="I1473" s="15"/>
      <c r="J1473" s="15"/>
      <c r="K1473" s="15"/>
      <c r="L1473" s="15"/>
      <c r="M1473" s="15"/>
      <c r="N1473" s="15"/>
      <c r="O1473" s="136"/>
      <c r="P1473" s="149"/>
    </row>
    <row r="1474" spans="1:16" x14ac:dyDescent="0.35">
      <c r="A1474" s="149"/>
      <c r="B1474" s="49" t="s">
        <v>19</v>
      </c>
      <c r="C1474" s="119"/>
      <c r="D1474" s="50"/>
      <c r="E1474" s="50"/>
      <c r="F1474" s="65"/>
      <c r="G1474" s="119"/>
      <c r="H1474" s="9"/>
      <c r="I1474" s="9"/>
      <c r="J1474" s="9"/>
      <c r="K1474" s="9"/>
      <c r="L1474" s="9"/>
      <c r="M1474" s="9"/>
      <c r="N1474" s="9"/>
      <c r="O1474" s="136"/>
      <c r="P1474" s="149"/>
    </row>
    <row r="1475" spans="1:16" ht="40.5" x14ac:dyDescent="0.35">
      <c r="A1475" s="149"/>
      <c r="B1475" s="49" t="s">
        <v>20</v>
      </c>
      <c r="C1475" s="119"/>
      <c r="D1475" s="50"/>
      <c r="E1475" s="50"/>
      <c r="F1475" s="65"/>
      <c r="G1475" s="119"/>
      <c r="H1475" s="9"/>
      <c r="I1475" s="9"/>
      <c r="J1475" s="9"/>
      <c r="K1475" s="9"/>
      <c r="L1475" s="9"/>
      <c r="M1475" s="9"/>
      <c r="N1475" s="9"/>
      <c r="O1475" s="136"/>
      <c r="P1475" s="149"/>
    </row>
    <row r="1476" spans="1:16" ht="40.5" customHeight="1" x14ac:dyDescent="0.35">
      <c r="A1476" s="132" t="s">
        <v>624</v>
      </c>
      <c r="B1476" s="49" t="s">
        <v>121</v>
      </c>
      <c r="C1476" s="119"/>
      <c r="D1476" s="50"/>
      <c r="E1476" s="50"/>
      <c r="F1476" s="65"/>
      <c r="G1476" s="119"/>
      <c r="H1476" s="16">
        <v>4</v>
      </c>
      <c r="I1476" s="16"/>
      <c r="J1476" s="16"/>
      <c r="K1476" s="16"/>
      <c r="L1476" s="16">
        <v>4</v>
      </c>
      <c r="M1476" s="16">
        <v>6</v>
      </c>
      <c r="N1476" s="16">
        <v>6</v>
      </c>
      <c r="O1476" s="136" t="s">
        <v>41</v>
      </c>
      <c r="P1476" s="149" t="s">
        <v>564</v>
      </c>
    </row>
    <row r="1477" spans="1:16" ht="40.5" x14ac:dyDescent="0.35">
      <c r="A1477" s="133"/>
      <c r="B1477" s="49" t="s">
        <v>33</v>
      </c>
      <c r="C1477" s="119"/>
      <c r="D1477" s="50"/>
      <c r="E1477" s="50"/>
      <c r="F1477" s="65"/>
      <c r="G1477" s="119"/>
      <c r="H1477" s="9"/>
      <c r="I1477" s="9" t="s">
        <v>27</v>
      </c>
      <c r="J1477" s="9" t="s">
        <v>27</v>
      </c>
      <c r="K1477" s="9" t="s">
        <v>27</v>
      </c>
      <c r="L1477" s="9" t="s">
        <v>27</v>
      </c>
      <c r="M1477" s="9"/>
      <c r="N1477" s="9"/>
      <c r="O1477" s="136"/>
      <c r="P1477" s="149"/>
    </row>
    <row r="1478" spans="1:16" ht="40.5" x14ac:dyDescent="0.35">
      <c r="A1478" s="133"/>
      <c r="B1478" s="49" t="s">
        <v>10</v>
      </c>
      <c r="C1478" s="119"/>
      <c r="D1478" s="50"/>
      <c r="E1478" s="50"/>
      <c r="F1478" s="65"/>
      <c r="G1478" s="119"/>
      <c r="H1478" s="8">
        <f>H1479</f>
        <v>137700</v>
      </c>
      <c r="I1478" s="8">
        <f t="shared" ref="I1478:L1478" si="338">I1479</f>
        <v>0</v>
      </c>
      <c r="J1478" s="8">
        <f t="shared" si="338"/>
        <v>0</v>
      </c>
      <c r="K1478" s="8">
        <f t="shared" si="338"/>
        <v>28000</v>
      </c>
      <c r="L1478" s="8">
        <f t="shared" si="338"/>
        <v>109700</v>
      </c>
      <c r="M1478" s="8">
        <f>M1479</f>
        <v>265281.2</v>
      </c>
      <c r="N1478" s="8">
        <f>N1479</f>
        <v>245340.79999999999</v>
      </c>
      <c r="O1478" s="136"/>
      <c r="P1478" s="149"/>
    </row>
    <row r="1479" spans="1:16" x14ac:dyDescent="0.35">
      <c r="A1479" s="133"/>
      <c r="B1479" s="49" t="s">
        <v>32</v>
      </c>
      <c r="C1479" s="119">
        <v>126</v>
      </c>
      <c r="D1479" s="50" t="s">
        <v>477</v>
      </c>
      <c r="E1479" s="50" t="s">
        <v>477</v>
      </c>
      <c r="F1479" s="119" t="s">
        <v>402</v>
      </c>
      <c r="G1479" s="69">
        <v>600</v>
      </c>
      <c r="H1479" s="14">
        <f>SUM(I1479:L1479)</f>
        <v>137700</v>
      </c>
      <c r="I1479" s="14">
        <v>0</v>
      </c>
      <c r="J1479" s="14">
        <v>0</v>
      </c>
      <c r="K1479" s="14">
        <v>28000</v>
      </c>
      <c r="L1479" s="14">
        <v>109700</v>
      </c>
      <c r="M1479" s="14">
        <v>265281.2</v>
      </c>
      <c r="N1479" s="14">
        <v>245340.79999999999</v>
      </c>
      <c r="O1479" s="136"/>
      <c r="P1479" s="149"/>
    </row>
    <row r="1480" spans="1:16" ht="40.5" x14ac:dyDescent="0.35">
      <c r="A1480" s="133"/>
      <c r="B1480" s="49" t="s">
        <v>18</v>
      </c>
      <c r="C1480" s="119"/>
      <c r="D1480" s="50"/>
      <c r="E1480" s="50"/>
      <c r="F1480" s="65"/>
      <c r="G1480" s="119"/>
      <c r="H1480" s="15"/>
      <c r="I1480" s="15"/>
      <c r="J1480" s="15"/>
      <c r="K1480" s="15"/>
      <c r="L1480" s="15"/>
      <c r="M1480" s="15"/>
      <c r="N1480" s="15"/>
      <c r="O1480" s="136"/>
      <c r="P1480" s="149"/>
    </row>
    <row r="1481" spans="1:16" x14ac:dyDescent="0.35">
      <c r="A1481" s="133"/>
      <c r="B1481" s="49" t="s">
        <v>19</v>
      </c>
      <c r="C1481" s="119"/>
      <c r="D1481" s="50"/>
      <c r="E1481" s="50"/>
      <c r="F1481" s="65"/>
      <c r="G1481" s="119"/>
      <c r="H1481" s="9"/>
      <c r="I1481" s="9"/>
      <c r="J1481" s="9"/>
      <c r="K1481" s="9"/>
      <c r="L1481" s="9"/>
      <c r="M1481" s="9"/>
      <c r="N1481" s="9"/>
      <c r="O1481" s="136"/>
      <c r="P1481" s="149"/>
    </row>
    <row r="1482" spans="1:16" ht="66.75" customHeight="1" x14ac:dyDescent="0.35">
      <c r="A1482" s="134"/>
      <c r="B1482" s="49" t="s">
        <v>20</v>
      </c>
      <c r="C1482" s="119"/>
      <c r="D1482" s="50"/>
      <c r="E1482" s="50"/>
      <c r="F1482" s="65"/>
      <c r="G1482" s="119"/>
      <c r="H1482" s="9"/>
      <c r="I1482" s="9"/>
      <c r="J1482" s="9"/>
      <c r="K1482" s="9"/>
      <c r="L1482" s="9"/>
      <c r="M1482" s="9"/>
      <c r="N1482" s="9"/>
      <c r="O1482" s="136"/>
      <c r="P1482" s="149"/>
    </row>
    <row r="1483" spans="1:16" ht="40.5" x14ac:dyDescent="0.35">
      <c r="A1483" s="149" t="s">
        <v>707</v>
      </c>
      <c r="B1483" s="49" t="s">
        <v>121</v>
      </c>
      <c r="C1483" s="119"/>
      <c r="D1483" s="50"/>
      <c r="E1483" s="50"/>
      <c r="F1483" s="65"/>
      <c r="G1483" s="119"/>
      <c r="H1483" s="16">
        <v>1</v>
      </c>
      <c r="I1483" s="16"/>
      <c r="J1483" s="16"/>
      <c r="K1483" s="16"/>
      <c r="L1483" s="16">
        <v>1</v>
      </c>
      <c r="M1483" s="16"/>
      <c r="N1483" s="16"/>
      <c r="O1483" s="136" t="s">
        <v>627</v>
      </c>
      <c r="P1483" s="149" t="s">
        <v>683</v>
      </c>
    </row>
    <row r="1484" spans="1:16" ht="40.5" x14ac:dyDescent="0.35">
      <c r="A1484" s="149"/>
      <c r="B1484" s="49" t="s">
        <v>33</v>
      </c>
      <c r="C1484" s="119"/>
      <c r="D1484" s="50"/>
      <c r="E1484" s="50"/>
      <c r="F1484" s="65"/>
      <c r="G1484" s="119"/>
      <c r="H1484" s="9"/>
      <c r="I1484" s="9" t="s">
        <v>27</v>
      </c>
      <c r="J1484" s="9" t="s">
        <v>27</v>
      </c>
      <c r="K1484" s="9" t="s">
        <v>27</v>
      </c>
      <c r="L1484" s="9" t="s">
        <v>27</v>
      </c>
      <c r="M1484" s="9"/>
      <c r="N1484" s="9"/>
      <c r="O1484" s="136"/>
      <c r="P1484" s="149"/>
    </row>
    <row r="1485" spans="1:16" ht="40.5" x14ac:dyDescent="0.35">
      <c r="A1485" s="149"/>
      <c r="B1485" s="49" t="s">
        <v>10</v>
      </c>
      <c r="C1485" s="119"/>
      <c r="D1485" s="50"/>
      <c r="E1485" s="50"/>
      <c r="F1485" s="65"/>
      <c r="G1485" s="119"/>
      <c r="H1485" s="8">
        <f>H1486</f>
        <v>25000</v>
      </c>
      <c r="I1485" s="8">
        <f t="shared" ref="I1485:L1485" si="339">I1486</f>
        <v>0</v>
      </c>
      <c r="J1485" s="8">
        <f t="shared" si="339"/>
        <v>0</v>
      </c>
      <c r="K1485" s="8">
        <f t="shared" si="339"/>
        <v>0</v>
      </c>
      <c r="L1485" s="8">
        <f t="shared" si="339"/>
        <v>25000</v>
      </c>
      <c r="M1485" s="8">
        <f>M1486</f>
        <v>0</v>
      </c>
      <c r="N1485" s="8">
        <f>N1486</f>
        <v>0</v>
      </c>
      <c r="O1485" s="136"/>
      <c r="P1485" s="149"/>
    </row>
    <row r="1486" spans="1:16" ht="40.5" x14ac:dyDescent="0.35">
      <c r="A1486" s="149"/>
      <c r="B1486" s="49" t="s">
        <v>28</v>
      </c>
      <c r="C1486" s="119"/>
      <c r="D1486" s="50"/>
      <c r="E1486" s="50"/>
      <c r="F1486" s="119"/>
      <c r="G1486" s="69"/>
      <c r="H1486" s="14">
        <f>SUM(I1486:L1486)</f>
        <v>25000</v>
      </c>
      <c r="I1486" s="14">
        <f t="shared" ref="I1486:K1486" si="340">I1487+I1488</f>
        <v>0</v>
      </c>
      <c r="J1486" s="14">
        <f t="shared" si="340"/>
        <v>0</v>
      </c>
      <c r="K1486" s="14">
        <f t="shared" si="340"/>
        <v>0</v>
      </c>
      <c r="L1486" s="14">
        <f>L1487+L1488</f>
        <v>25000</v>
      </c>
      <c r="M1486" s="14">
        <v>0</v>
      </c>
      <c r="N1486" s="14">
        <v>0</v>
      </c>
      <c r="O1486" s="136"/>
      <c r="P1486" s="149"/>
    </row>
    <row r="1487" spans="1:16" x14ac:dyDescent="0.35">
      <c r="A1487" s="149"/>
      <c r="B1487" s="49" t="s">
        <v>29</v>
      </c>
      <c r="C1487" s="119">
        <v>126</v>
      </c>
      <c r="D1487" s="50" t="s">
        <v>477</v>
      </c>
      <c r="E1487" s="50" t="s">
        <v>477</v>
      </c>
      <c r="F1487" s="119" t="s">
        <v>402</v>
      </c>
      <c r="G1487" s="69">
        <v>400</v>
      </c>
      <c r="H1487" s="14">
        <f t="shared" ref="H1487:H1488" si="341">SUM(I1487:L1487)</f>
        <v>22000</v>
      </c>
      <c r="I1487" s="115">
        <v>0</v>
      </c>
      <c r="J1487" s="115">
        <v>0</v>
      </c>
      <c r="K1487" s="115">
        <v>0</v>
      </c>
      <c r="L1487" s="115">
        <v>22000</v>
      </c>
      <c r="M1487" s="115">
        <v>0</v>
      </c>
      <c r="N1487" s="115">
        <v>0</v>
      </c>
      <c r="O1487" s="136"/>
      <c r="P1487" s="149"/>
    </row>
    <row r="1488" spans="1:16" x14ac:dyDescent="0.35">
      <c r="A1488" s="149"/>
      <c r="B1488" s="49" t="s">
        <v>194</v>
      </c>
      <c r="C1488" s="119">
        <v>124</v>
      </c>
      <c r="D1488" s="50" t="s">
        <v>477</v>
      </c>
      <c r="E1488" s="50" t="s">
        <v>481</v>
      </c>
      <c r="F1488" s="119" t="s">
        <v>625</v>
      </c>
      <c r="G1488" s="69">
        <v>414</v>
      </c>
      <c r="H1488" s="14">
        <f t="shared" si="341"/>
        <v>3000</v>
      </c>
      <c r="I1488" s="115">
        <v>0</v>
      </c>
      <c r="J1488" s="115">
        <v>0</v>
      </c>
      <c r="K1488" s="115">
        <v>0</v>
      </c>
      <c r="L1488" s="115">
        <v>3000</v>
      </c>
      <c r="M1488" s="115">
        <v>0</v>
      </c>
      <c r="N1488" s="115">
        <v>0</v>
      </c>
      <c r="O1488" s="136"/>
      <c r="P1488" s="149"/>
    </row>
    <row r="1489" spans="1:16" ht="40.5" x14ac:dyDescent="0.35">
      <c r="A1489" s="149"/>
      <c r="B1489" s="49" t="s">
        <v>18</v>
      </c>
      <c r="C1489" s="119"/>
      <c r="D1489" s="50"/>
      <c r="E1489" s="50"/>
      <c r="F1489" s="65"/>
      <c r="G1489" s="119"/>
      <c r="H1489" s="15"/>
      <c r="I1489" s="15"/>
      <c r="J1489" s="15"/>
      <c r="K1489" s="15"/>
      <c r="L1489" s="15"/>
      <c r="M1489" s="15"/>
      <c r="N1489" s="15"/>
      <c r="O1489" s="136"/>
      <c r="P1489" s="149"/>
    </row>
    <row r="1490" spans="1:16" x14ac:dyDescent="0.35">
      <c r="A1490" s="149"/>
      <c r="B1490" s="49" t="s">
        <v>19</v>
      </c>
      <c r="C1490" s="119"/>
      <c r="D1490" s="50"/>
      <c r="E1490" s="50"/>
      <c r="F1490" s="65"/>
      <c r="G1490" s="119"/>
      <c r="H1490" s="9"/>
      <c r="I1490" s="9"/>
      <c r="J1490" s="9"/>
      <c r="K1490" s="9"/>
      <c r="L1490" s="9"/>
      <c r="M1490" s="9"/>
      <c r="N1490" s="9"/>
      <c r="O1490" s="136"/>
      <c r="P1490" s="149"/>
    </row>
    <row r="1491" spans="1:16" ht="40.5" x14ac:dyDescent="0.35">
      <c r="A1491" s="149"/>
      <c r="B1491" s="49" t="s">
        <v>20</v>
      </c>
      <c r="C1491" s="119"/>
      <c r="D1491" s="50"/>
      <c r="E1491" s="50"/>
      <c r="F1491" s="65"/>
      <c r="G1491" s="119"/>
      <c r="H1491" s="9"/>
      <c r="I1491" s="9"/>
      <c r="J1491" s="9"/>
      <c r="K1491" s="9"/>
      <c r="L1491" s="9"/>
      <c r="M1491" s="9"/>
      <c r="N1491" s="9"/>
      <c r="O1491" s="136"/>
      <c r="P1491" s="149"/>
    </row>
    <row r="1492" spans="1:16" ht="40.5" customHeight="1" x14ac:dyDescent="0.35">
      <c r="A1492" s="149" t="s">
        <v>626</v>
      </c>
      <c r="B1492" s="49" t="s">
        <v>121</v>
      </c>
      <c r="C1492" s="119"/>
      <c r="D1492" s="50"/>
      <c r="E1492" s="50"/>
      <c r="F1492" s="65"/>
      <c r="G1492" s="119"/>
      <c r="H1492" s="9"/>
      <c r="I1492" s="16"/>
      <c r="J1492" s="16"/>
      <c r="K1492" s="16"/>
      <c r="L1492" s="16"/>
      <c r="M1492" s="16"/>
      <c r="N1492" s="16"/>
      <c r="O1492" s="137" t="s">
        <v>196</v>
      </c>
      <c r="P1492" s="149" t="s">
        <v>650</v>
      </c>
    </row>
    <row r="1493" spans="1:16" ht="40.5" x14ac:dyDescent="0.35">
      <c r="A1493" s="149"/>
      <c r="B1493" s="49" t="s">
        <v>33</v>
      </c>
      <c r="C1493" s="119"/>
      <c r="D1493" s="50"/>
      <c r="E1493" s="50"/>
      <c r="F1493" s="65"/>
      <c r="G1493" s="119"/>
      <c r="H1493" s="9"/>
      <c r="I1493" s="9" t="s">
        <v>27</v>
      </c>
      <c r="J1493" s="9" t="s">
        <v>27</v>
      </c>
      <c r="K1493" s="9" t="s">
        <v>27</v>
      </c>
      <c r="L1493" s="9" t="s">
        <v>27</v>
      </c>
      <c r="M1493" s="9"/>
      <c r="N1493" s="9"/>
      <c r="O1493" s="138"/>
      <c r="P1493" s="149"/>
    </row>
    <row r="1494" spans="1:16" ht="40.5" x14ac:dyDescent="0.35">
      <c r="A1494" s="149"/>
      <c r="B1494" s="49" t="s">
        <v>10</v>
      </c>
      <c r="C1494" s="119"/>
      <c r="D1494" s="50"/>
      <c r="E1494" s="50"/>
      <c r="F1494" s="65"/>
      <c r="G1494" s="119"/>
      <c r="H1494" s="8">
        <f>H1495</f>
        <v>58154</v>
      </c>
      <c r="I1494" s="8">
        <f t="shared" ref="I1494:L1494" si="342">I1495</f>
        <v>0</v>
      </c>
      <c r="J1494" s="8">
        <f t="shared" si="342"/>
        <v>0</v>
      </c>
      <c r="K1494" s="8">
        <f t="shared" si="342"/>
        <v>0</v>
      </c>
      <c r="L1494" s="8">
        <f t="shared" si="342"/>
        <v>58154</v>
      </c>
      <c r="M1494" s="8">
        <f>M1495</f>
        <v>0</v>
      </c>
      <c r="N1494" s="8">
        <f>N1495</f>
        <v>0</v>
      </c>
      <c r="O1494" s="138"/>
      <c r="P1494" s="149"/>
    </row>
    <row r="1495" spans="1:16" x14ac:dyDescent="0.35">
      <c r="A1495" s="149"/>
      <c r="B1495" s="49" t="s">
        <v>32</v>
      </c>
      <c r="C1495" s="119">
        <v>124</v>
      </c>
      <c r="D1495" s="50" t="s">
        <v>477</v>
      </c>
      <c r="E1495" s="50" t="s">
        <v>481</v>
      </c>
      <c r="F1495" s="119" t="s">
        <v>625</v>
      </c>
      <c r="G1495" s="69">
        <v>414</v>
      </c>
      <c r="H1495" s="14">
        <f>SUM(I1495:L1495)</f>
        <v>58154</v>
      </c>
      <c r="I1495" s="14">
        <v>0</v>
      </c>
      <c r="J1495" s="14">
        <v>0</v>
      </c>
      <c r="K1495" s="14">
        <v>0</v>
      </c>
      <c r="L1495" s="14">
        <v>58154</v>
      </c>
      <c r="M1495" s="14">
        <v>0</v>
      </c>
      <c r="N1495" s="14">
        <v>0</v>
      </c>
      <c r="O1495" s="138"/>
      <c r="P1495" s="149"/>
    </row>
    <row r="1496" spans="1:16" ht="40.5" x14ac:dyDescent="0.35">
      <c r="A1496" s="149"/>
      <c r="B1496" s="49" t="s">
        <v>18</v>
      </c>
      <c r="C1496" s="119"/>
      <c r="D1496" s="50"/>
      <c r="E1496" s="50"/>
      <c r="F1496" s="65"/>
      <c r="G1496" s="119"/>
      <c r="H1496" s="15"/>
      <c r="I1496" s="15"/>
      <c r="J1496" s="15"/>
      <c r="K1496" s="15"/>
      <c r="L1496" s="15"/>
      <c r="M1496" s="15"/>
      <c r="N1496" s="15"/>
      <c r="O1496" s="138"/>
      <c r="P1496" s="149"/>
    </row>
    <row r="1497" spans="1:16" x14ac:dyDescent="0.35">
      <c r="A1497" s="149"/>
      <c r="B1497" s="49" t="s">
        <v>19</v>
      </c>
      <c r="C1497" s="119"/>
      <c r="D1497" s="50"/>
      <c r="E1497" s="50"/>
      <c r="F1497" s="65"/>
      <c r="G1497" s="119"/>
      <c r="H1497" s="9"/>
      <c r="I1497" s="9"/>
      <c r="J1497" s="9"/>
      <c r="K1497" s="9"/>
      <c r="L1497" s="9"/>
      <c r="M1497" s="9"/>
      <c r="N1497" s="9"/>
      <c r="O1497" s="138"/>
      <c r="P1497" s="149"/>
    </row>
    <row r="1498" spans="1:16" ht="40.5" x14ac:dyDescent="0.35">
      <c r="A1498" s="149"/>
      <c r="B1498" s="49" t="s">
        <v>20</v>
      </c>
      <c r="C1498" s="119"/>
      <c r="D1498" s="50"/>
      <c r="E1498" s="50"/>
      <c r="F1498" s="65"/>
      <c r="G1498" s="119"/>
      <c r="H1498" s="9"/>
      <c r="I1498" s="9"/>
      <c r="J1498" s="9"/>
      <c r="K1498" s="9"/>
      <c r="L1498" s="9"/>
      <c r="M1498" s="9"/>
      <c r="N1498" s="9"/>
      <c r="O1498" s="139"/>
      <c r="P1498" s="149"/>
    </row>
    <row r="1499" spans="1:16" ht="40.5" x14ac:dyDescent="0.35">
      <c r="A1499" s="149" t="s">
        <v>428</v>
      </c>
      <c r="B1499" s="49" t="s">
        <v>287</v>
      </c>
      <c r="C1499" s="119"/>
      <c r="D1499" s="50"/>
      <c r="E1499" s="50"/>
      <c r="F1499" s="65"/>
      <c r="G1499" s="119"/>
      <c r="H1499" s="9"/>
      <c r="I1499" s="9"/>
      <c r="J1499" s="9"/>
      <c r="K1499" s="9"/>
      <c r="L1499" s="9"/>
      <c r="M1499" s="9"/>
      <c r="N1499" s="9"/>
      <c r="O1499" s="136" t="s">
        <v>41</v>
      </c>
      <c r="P1499" s="149" t="s">
        <v>454</v>
      </c>
    </row>
    <row r="1500" spans="1:16" ht="40.5" x14ac:dyDescent="0.35">
      <c r="A1500" s="149"/>
      <c r="B1500" s="49" t="s">
        <v>33</v>
      </c>
      <c r="C1500" s="119"/>
      <c r="D1500" s="50"/>
      <c r="E1500" s="50"/>
      <c r="F1500" s="65"/>
      <c r="G1500" s="119"/>
      <c r="H1500" s="9"/>
      <c r="I1500" s="9" t="s">
        <v>27</v>
      </c>
      <c r="J1500" s="9" t="s">
        <v>27</v>
      </c>
      <c r="K1500" s="9" t="s">
        <v>27</v>
      </c>
      <c r="L1500" s="9" t="s">
        <v>27</v>
      </c>
      <c r="M1500" s="9"/>
      <c r="N1500" s="9"/>
      <c r="O1500" s="136"/>
      <c r="P1500" s="149"/>
    </row>
    <row r="1501" spans="1:16" ht="40.5" x14ac:dyDescent="0.35">
      <c r="A1501" s="149"/>
      <c r="B1501" s="49" t="s">
        <v>10</v>
      </c>
      <c r="C1501" s="119"/>
      <c r="D1501" s="50"/>
      <c r="E1501" s="50"/>
      <c r="F1501" s="65"/>
      <c r="G1501" s="119"/>
      <c r="H1501" s="8">
        <f>H1502</f>
        <v>192650</v>
      </c>
      <c r="I1501" s="8">
        <f t="shared" ref="I1501:L1501" si="343">I1502</f>
        <v>0</v>
      </c>
      <c r="J1501" s="8">
        <f t="shared" si="343"/>
        <v>420</v>
      </c>
      <c r="K1501" s="8">
        <f t="shared" si="343"/>
        <v>39580</v>
      </c>
      <c r="L1501" s="8">
        <f t="shared" si="343"/>
        <v>152650</v>
      </c>
      <c r="M1501" s="8">
        <f>M1502</f>
        <v>107640.6</v>
      </c>
      <c r="N1501" s="8">
        <f>N1502</f>
        <v>139529.1</v>
      </c>
      <c r="O1501" s="136"/>
      <c r="P1501" s="149"/>
    </row>
    <row r="1502" spans="1:16" x14ac:dyDescent="0.35">
      <c r="A1502" s="149"/>
      <c r="B1502" s="49" t="s">
        <v>32</v>
      </c>
      <c r="C1502" s="119">
        <v>126</v>
      </c>
      <c r="D1502" s="50" t="s">
        <v>477</v>
      </c>
      <c r="E1502" s="50" t="s">
        <v>477</v>
      </c>
      <c r="F1502" s="119" t="s">
        <v>429</v>
      </c>
      <c r="G1502" s="69"/>
      <c r="H1502" s="14">
        <f>H1509+H1516+H1523+H1530</f>
        <v>192650</v>
      </c>
      <c r="I1502" s="14">
        <f t="shared" ref="I1502:L1502" si="344">I1509+I1516+I1523+I1530</f>
        <v>0</v>
      </c>
      <c r="J1502" s="14">
        <f t="shared" si="344"/>
        <v>420</v>
      </c>
      <c r="K1502" s="14">
        <f t="shared" si="344"/>
        <v>39580</v>
      </c>
      <c r="L1502" s="14">
        <f t="shared" si="344"/>
        <v>152650</v>
      </c>
      <c r="M1502" s="14">
        <f>M1509+M1516+M1523+M1530</f>
        <v>107640.6</v>
      </c>
      <c r="N1502" s="14">
        <f>N1509+N1516+N1523+N1530</f>
        <v>139529.1</v>
      </c>
      <c r="O1502" s="136"/>
      <c r="P1502" s="149"/>
    </row>
    <row r="1503" spans="1:16" ht="40.5" x14ac:dyDescent="0.35">
      <c r="A1503" s="149"/>
      <c r="B1503" s="49" t="s">
        <v>18</v>
      </c>
      <c r="C1503" s="119"/>
      <c r="D1503" s="50"/>
      <c r="E1503" s="50"/>
      <c r="F1503" s="119"/>
      <c r="G1503" s="119"/>
      <c r="H1503" s="15"/>
      <c r="I1503" s="15"/>
      <c r="J1503" s="15"/>
      <c r="K1503" s="15"/>
      <c r="L1503" s="15"/>
      <c r="M1503" s="15"/>
      <c r="N1503" s="15"/>
      <c r="O1503" s="136"/>
      <c r="P1503" s="149"/>
    </row>
    <row r="1504" spans="1:16" x14ac:dyDescent="0.35">
      <c r="A1504" s="149"/>
      <c r="B1504" s="49" t="s">
        <v>19</v>
      </c>
      <c r="C1504" s="119"/>
      <c r="D1504" s="50"/>
      <c r="E1504" s="50"/>
      <c r="F1504" s="65"/>
      <c r="G1504" s="119"/>
      <c r="H1504" s="9"/>
      <c r="I1504" s="9"/>
      <c r="J1504" s="9"/>
      <c r="K1504" s="9"/>
      <c r="L1504" s="9"/>
      <c r="M1504" s="9"/>
      <c r="N1504" s="9"/>
      <c r="O1504" s="136"/>
      <c r="P1504" s="149"/>
    </row>
    <row r="1505" spans="1:16" ht="40.5" x14ac:dyDescent="0.35">
      <c r="A1505" s="149"/>
      <c r="B1505" s="49" t="s">
        <v>20</v>
      </c>
      <c r="C1505" s="119"/>
      <c r="D1505" s="50"/>
      <c r="E1505" s="50"/>
      <c r="F1505" s="65"/>
      <c r="G1505" s="119"/>
      <c r="H1505" s="9"/>
      <c r="I1505" s="9"/>
      <c r="J1505" s="9"/>
      <c r="K1505" s="9"/>
      <c r="L1505" s="9"/>
      <c r="M1505" s="9"/>
      <c r="N1505" s="9"/>
      <c r="O1505" s="136"/>
      <c r="P1505" s="149"/>
    </row>
    <row r="1506" spans="1:16" ht="40.5" x14ac:dyDescent="0.35">
      <c r="A1506" s="149" t="s">
        <v>515</v>
      </c>
      <c r="B1506" s="49" t="s">
        <v>605</v>
      </c>
      <c r="C1506" s="119"/>
      <c r="D1506" s="50"/>
      <c r="E1506" s="50"/>
      <c r="F1506" s="65"/>
      <c r="G1506" s="119"/>
      <c r="H1506" s="16">
        <v>2</v>
      </c>
      <c r="I1506" s="16"/>
      <c r="J1506" s="16"/>
      <c r="K1506" s="16"/>
      <c r="L1506" s="16">
        <v>2</v>
      </c>
      <c r="M1506" s="16">
        <v>2</v>
      </c>
      <c r="N1506" s="9"/>
      <c r="O1506" s="136" t="s">
        <v>41</v>
      </c>
      <c r="P1506" s="149" t="s">
        <v>516</v>
      </c>
    </row>
    <row r="1507" spans="1:16" ht="40.5" x14ac:dyDescent="0.35">
      <c r="A1507" s="149"/>
      <c r="B1507" s="49" t="s">
        <v>33</v>
      </c>
      <c r="C1507" s="119"/>
      <c r="D1507" s="50"/>
      <c r="E1507" s="50"/>
      <c r="F1507" s="65"/>
      <c r="G1507" s="119"/>
      <c r="H1507" s="9"/>
      <c r="I1507" s="9" t="s">
        <v>27</v>
      </c>
      <c r="J1507" s="9" t="s">
        <v>27</v>
      </c>
      <c r="K1507" s="9" t="s">
        <v>27</v>
      </c>
      <c r="L1507" s="9" t="s">
        <v>27</v>
      </c>
      <c r="M1507" s="9"/>
      <c r="N1507" s="9"/>
      <c r="O1507" s="136"/>
      <c r="P1507" s="149"/>
    </row>
    <row r="1508" spans="1:16" ht="40.5" x14ac:dyDescent="0.35">
      <c r="A1508" s="149"/>
      <c r="B1508" s="49" t="s">
        <v>10</v>
      </c>
      <c r="C1508" s="119"/>
      <c r="D1508" s="50"/>
      <c r="E1508" s="50"/>
      <c r="F1508" s="65"/>
      <c r="G1508" s="119"/>
      <c r="H1508" s="8">
        <f>H1509</f>
        <v>18670</v>
      </c>
      <c r="I1508" s="8">
        <f t="shared" ref="I1508:L1508" si="345">I1509</f>
        <v>0</v>
      </c>
      <c r="J1508" s="8">
        <f t="shared" si="345"/>
        <v>0</v>
      </c>
      <c r="K1508" s="8">
        <f t="shared" si="345"/>
        <v>0</v>
      </c>
      <c r="L1508" s="8">
        <f t="shared" si="345"/>
        <v>18670</v>
      </c>
      <c r="M1508" s="8">
        <f>M1509</f>
        <v>25950</v>
      </c>
      <c r="N1508" s="8">
        <f>N1509</f>
        <v>0</v>
      </c>
      <c r="O1508" s="136"/>
      <c r="P1508" s="149"/>
    </row>
    <row r="1509" spans="1:16" x14ac:dyDescent="0.35">
      <c r="A1509" s="149"/>
      <c r="B1509" s="49" t="s">
        <v>32</v>
      </c>
      <c r="C1509" s="119">
        <v>126</v>
      </c>
      <c r="D1509" s="50" t="s">
        <v>477</v>
      </c>
      <c r="E1509" s="50" t="s">
        <v>477</v>
      </c>
      <c r="F1509" s="119" t="s">
        <v>409</v>
      </c>
      <c r="G1509" s="69">
        <v>600</v>
      </c>
      <c r="H1509" s="14">
        <f>SUM(I1509:L1509)</f>
        <v>18670</v>
      </c>
      <c r="I1509" s="14">
        <v>0</v>
      </c>
      <c r="J1509" s="14">
        <v>0</v>
      </c>
      <c r="K1509" s="14">
        <v>0</v>
      </c>
      <c r="L1509" s="14">
        <f>50950-24900-7380</f>
        <v>18670</v>
      </c>
      <c r="M1509" s="14">
        <v>25950</v>
      </c>
      <c r="N1509" s="14">
        <v>0</v>
      </c>
      <c r="O1509" s="136"/>
      <c r="P1509" s="149"/>
    </row>
    <row r="1510" spans="1:16" ht="40.5" x14ac:dyDescent="0.35">
      <c r="A1510" s="149"/>
      <c r="B1510" s="49" t="s">
        <v>18</v>
      </c>
      <c r="C1510" s="119"/>
      <c r="D1510" s="50"/>
      <c r="E1510" s="50"/>
      <c r="F1510" s="119"/>
      <c r="G1510" s="69"/>
      <c r="H1510" s="15"/>
      <c r="I1510" s="15"/>
      <c r="J1510" s="15"/>
      <c r="K1510" s="15"/>
      <c r="L1510" s="15"/>
      <c r="M1510" s="15"/>
      <c r="N1510" s="15"/>
      <c r="O1510" s="136"/>
      <c r="P1510" s="149"/>
    </row>
    <row r="1511" spans="1:16" x14ac:dyDescent="0.35">
      <c r="A1511" s="149"/>
      <c r="B1511" s="49" t="s">
        <v>19</v>
      </c>
      <c r="C1511" s="119"/>
      <c r="D1511" s="50"/>
      <c r="E1511" s="50"/>
      <c r="F1511" s="65"/>
      <c r="G1511" s="119"/>
      <c r="H1511" s="9"/>
      <c r="I1511" s="9"/>
      <c r="J1511" s="9"/>
      <c r="K1511" s="9"/>
      <c r="L1511" s="9"/>
      <c r="M1511" s="9"/>
      <c r="N1511" s="9"/>
      <c r="O1511" s="136"/>
      <c r="P1511" s="149"/>
    </row>
    <row r="1512" spans="1:16" ht="40.5" x14ac:dyDescent="0.35">
      <c r="A1512" s="149"/>
      <c r="B1512" s="49" t="s">
        <v>20</v>
      </c>
      <c r="C1512" s="119"/>
      <c r="D1512" s="50"/>
      <c r="E1512" s="50"/>
      <c r="F1512" s="65"/>
      <c r="G1512" s="119"/>
      <c r="H1512" s="9"/>
      <c r="I1512" s="9"/>
      <c r="J1512" s="9"/>
      <c r="K1512" s="9"/>
      <c r="L1512" s="9"/>
      <c r="M1512" s="9"/>
      <c r="N1512" s="9"/>
      <c r="O1512" s="136"/>
      <c r="P1512" s="149"/>
    </row>
    <row r="1513" spans="1:16" ht="40.5" x14ac:dyDescent="0.35">
      <c r="A1513" s="149" t="s">
        <v>517</v>
      </c>
      <c r="B1513" s="49" t="s">
        <v>605</v>
      </c>
      <c r="C1513" s="119"/>
      <c r="D1513" s="50"/>
      <c r="E1513" s="50"/>
      <c r="F1513" s="65"/>
      <c r="G1513" s="119"/>
      <c r="H1513" s="16">
        <v>3</v>
      </c>
      <c r="I1513" s="16"/>
      <c r="J1513" s="16"/>
      <c r="K1513" s="16"/>
      <c r="L1513" s="16">
        <v>3</v>
      </c>
      <c r="M1513" s="16">
        <v>3</v>
      </c>
      <c r="N1513" s="16">
        <v>4</v>
      </c>
      <c r="O1513" s="136" t="s">
        <v>41</v>
      </c>
      <c r="P1513" s="149" t="s">
        <v>597</v>
      </c>
    </row>
    <row r="1514" spans="1:16" ht="40.5" x14ac:dyDescent="0.35">
      <c r="A1514" s="149"/>
      <c r="B1514" s="49" t="s">
        <v>33</v>
      </c>
      <c r="C1514" s="119"/>
      <c r="D1514" s="50"/>
      <c r="E1514" s="50"/>
      <c r="F1514" s="65"/>
      <c r="G1514" s="119"/>
      <c r="H1514" s="9"/>
      <c r="I1514" s="9" t="s">
        <v>27</v>
      </c>
      <c r="J1514" s="9" t="s">
        <v>27</v>
      </c>
      <c r="K1514" s="9" t="s">
        <v>27</v>
      </c>
      <c r="L1514" s="9" t="s">
        <v>27</v>
      </c>
      <c r="M1514" s="9"/>
      <c r="N1514" s="9"/>
      <c r="O1514" s="136"/>
      <c r="P1514" s="149"/>
    </row>
    <row r="1515" spans="1:16" ht="40.5" x14ac:dyDescent="0.35">
      <c r="A1515" s="149"/>
      <c r="B1515" s="49" t="s">
        <v>10</v>
      </c>
      <c r="C1515" s="119"/>
      <c r="D1515" s="50"/>
      <c r="E1515" s="50"/>
      <c r="F1515" s="65"/>
      <c r="G1515" s="119"/>
      <c r="H1515" s="8">
        <f>H1516</f>
        <v>83980</v>
      </c>
      <c r="I1515" s="8">
        <f t="shared" ref="I1515:L1515" si="346">I1516</f>
        <v>0</v>
      </c>
      <c r="J1515" s="8">
        <f t="shared" si="346"/>
        <v>420</v>
      </c>
      <c r="K1515" s="8">
        <f t="shared" si="346"/>
        <v>39580</v>
      </c>
      <c r="L1515" s="8">
        <f t="shared" si="346"/>
        <v>43980</v>
      </c>
      <c r="M1515" s="8">
        <f>M1516</f>
        <v>53820.3</v>
      </c>
      <c r="N1515" s="8">
        <f>N1516</f>
        <v>111668.8</v>
      </c>
      <c r="O1515" s="136"/>
      <c r="P1515" s="149"/>
    </row>
    <row r="1516" spans="1:16" x14ac:dyDescent="0.35">
      <c r="A1516" s="149"/>
      <c r="B1516" s="49" t="s">
        <v>32</v>
      </c>
      <c r="C1516" s="119">
        <v>126</v>
      </c>
      <c r="D1516" s="50" t="s">
        <v>477</v>
      </c>
      <c r="E1516" s="50" t="s">
        <v>477</v>
      </c>
      <c r="F1516" s="119" t="s">
        <v>409</v>
      </c>
      <c r="G1516" s="69">
        <v>600</v>
      </c>
      <c r="H1516" s="14">
        <f>SUM(I1516:L1516)</f>
        <v>83980</v>
      </c>
      <c r="I1516" s="14">
        <v>0</v>
      </c>
      <c r="J1516" s="14">
        <v>420</v>
      </c>
      <c r="K1516" s="14">
        <v>39580</v>
      </c>
      <c r="L1516" s="14">
        <f>11700+24900+7380</f>
        <v>43980</v>
      </c>
      <c r="M1516" s="14">
        <v>53820.3</v>
      </c>
      <c r="N1516" s="14">
        <v>111668.8</v>
      </c>
      <c r="O1516" s="136"/>
      <c r="P1516" s="149"/>
    </row>
    <row r="1517" spans="1:16" ht="40.5" x14ac:dyDescent="0.35">
      <c r="A1517" s="149"/>
      <c r="B1517" s="49" t="s">
        <v>18</v>
      </c>
      <c r="C1517" s="119"/>
      <c r="D1517" s="50"/>
      <c r="E1517" s="50"/>
      <c r="F1517" s="119"/>
      <c r="G1517" s="69"/>
      <c r="H1517" s="15"/>
      <c r="I1517" s="15"/>
      <c r="J1517" s="15"/>
      <c r="K1517" s="15"/>
      <c r="L1517" s="15"/>
      <c r="M1517" s="15"/>
      <c r="N1517" s="15"/>
      <c r="O1517" s="136"/>
      <c r="P1517" s="149"/>
    </row>
    <row r="1518" spans="1:16" x14ac:dyDescent="0.35">
      <c r="A1518" s="149"/>
      <c r="B1518" s="49" t="s">
        <v>19</v>
      </c>
      <c r="C1518" s="119"/>
      <c r="D1518" s="50"/>
      <c r="E1518" s="50"/>
      <c r="F1518" s="65"/>
      <c r="G1518" s="119"/>
      <c r="H1518" s="9"/>
      <c r="I1518" s="9"/>
      <c r="J1518" s="9"/>
      <c r="K1518" s="9"/>
      <c r="L1518" s="9"/>
      <c r="M1518" s="9"/>
      <c r="N1518" s="9"/>
      <c r="O1518" s="136"/>
      <c r="P1518" s="149"/>
    </row>
    <row r="1519" spans="1:16" ht="40.5" x14ac:dyDescent="0.35">
      <c r="A1519" s="149"/>
      <c r="B1519" s="49" t="s">
        <v>20</v>
      </c>
      <c r="C1519" s="119"/>
      <c r="D1519" s="50"/>
      <c r="E1519" s="50"/>
      <c r="F1519" s="65"/>
      <c r="G1519" s="119"/>
      <c r="H1519" s="9"/>
      <c r="I1519" s="9"/>
      <c r="J1519" s="9"/>
      <c r="K1519" s="9"/>
      <c r="L1519" s="9"/>
      <c r="M1519" s="9"/>
      <c r="N1519" s="9"/>
      <c r="O1519" s="136"/>
      <c r="P1519" s="149"/>
    </row>
    <row r="1520" spans="1:16" ht="40.5" x14ac:dyDescent="0.35">
      <c r="A1520" s="149" t="s">
        <v>518</v>
      </c>
      <c r="B1520" s="49" t="s">
        <v>605</v>
      </c>
      <c r="C1520" s="119"/>
      <c r="D1520" s="50"/>
      <c r="E1520" s="50"/>
      <c r="F1520" s="65"/>
      <c r="G1520" s="119"/>
      <c r="H1520" s="9"/>
      <c r="I1520" s="9"/>
      <c r="J1520" s="9"/>
      <c r="K1520" s="9"/>
      <c r="L1520" s="9"/>
      <c r="M1520" s="16">
        <v>1</v>
      </c>
      <c r="N1520" s="16">
        <v>1</v>
      </c>
      <c r="O1520" s="136" t="s">
        <v>41</v>
      </c>
      <c r="P1520" s="149" t="s">
        <v>519</v>
      </c>
    </row>
    <row r="1521" spans="1:16" ht="40.5" x14ac:dyDescent="0.35">
      <c r="A1521" s="149"/>
      <c r="B1521" s="49" t="s">
        <v>33</v>
      </c>
      <c r="C1521" s="119"/>
      <c r="D1521" s="50"/>
      <c r="E1521" s="50"/>
      <c r="F1521" s="65"/>
      <c r="G1521" s="119"/>
      <c r="H1521" s="9"/>
      <c r="I1521" s="9" t="s">
        <v>27</v>
      </c>
      <c r="J1521" s="9" t="s">
        <v>27</v>
      </c>
      <c r="K1521" s="9" t="s">
        <v>27</v>
      </c>
      <c r="L1521" s="9" t="s">
        <v>27</v>
      </c>
      <c r="M1521" s="9"/>
      <c r="N1521" s="9"/>
      <c r="O1521" s="136"/>
      <c r="P1521" s="149"/>
    </row>
    <row r="1522" spans="1:16" ht="40.5" x14ac:dyDescent="0.35">
      <c r="A1522" s="149"/>
      <c r="B1522" s="49" t="s">
        <v>10</v>
      </c>
      <c r="C1522" s="119"/>
      <c r="D1522" s="50"/>
      <c r="E1522" s="50"/>
      <c r="F1522" s="65"/>
      <c r="G1522" s="119"/>
      <c r="H1522" s="8">
        <f>H1523</f>
        <v>0</v>
      </c>
      <c r="I1522" s="8">
        <f t="shared" ref="I1522:L1522" si="347">I1523</f>
        <v>0</v>
      </c>
      <c r="J1522" s="8">
        <f t="shared" si="347"/>
        <v>0</v>
      </c>
      <c r="K1522" s="8">
        <f t="shared" si="347"/>
        <v>0</v>
      </c>
      <c r="L1522" s="8">
        <f t="shared" si="347"/>
        <v>0</v>
      </c>
      <c r="M1522" s="8">
        <f>M1523</f>
        <v>27870.3</v>
      </c>
      <c r="N1522" s="8">
        <f>N1523</f>
        <v>27860.3</v>
      </c>
      <c r="O1522" s="136"/>
      <c r="P1522" s="149"/>
    </row>
    <row r="1523" spans="1:16" x14ac:dyDescent="0.35">
      <c r="A1523" s="149"/>
      <c r="B1523" s="49" t="s">
        <v>32</v>
      </c>
      <c r="C1523" s="119">
        <v>126</v>
      </c>
      <c r="D1523" s="50" t="s">
        <v>477</v>
      </c>
      <c r="E1523" s="50" t="s">
        <v>477</v>
      </c>
      <c r="F1523" s="119" t="s">
        <v>409</v>
      </c>
      <c r="G1523" s="69">
        <v>600</v>
      </c>
      <c r="H1523" s="14">
        <v>0</v>
      </c>
      <c r="I1523" s="14">
        <v>0</v>
      </c>
      <c r="J1523" s="14">
        <v>0</v>
      </c>
      <c r="K1523" s="14">
        <v>0</v>
      </c>
      <c r="L1523" s="14">
        <v>0</v>
      </c>
      <c r="M1523" s="14">
        <v>27870.3</v>
      </c>
      <c r="N1523" s="14">
        <v>27860.3</v>
      </c>
      <c r="O1523" s="136"/>
      <c r="P1523" s="149"/>
    </row>
    <row r="1524" spans="1:16" ht="40.5" x14ac:dyDescent="0.35">
      <c r="A1524" s="149"/>
      <c r="B1524" s="49" t="s">
        <v>18</v>
      </c>
      <c r="C1524" s="119"/>
      <c r="D1524" s="50"/>
      <c r="E1524" s="50"/>
      <c r="F1524" s="119"/>
      <c r="G1524" s="69"/>
      <c r="H1524" s="15"/>
      <c r="I1524" s="15"/>
      <c r="J1524" s="15"/>
      <c r="K1524" s="15"/>
      <c r="L1524" s="15"/>
      <c r="M1524" s="15"/>
      <c r="N1524" s="15"/>
      <c r="O1524" s="136"/>
      <c r="P1524" s="149"/>
    </row>
    <row r="1525" spans="1:16" x14ac:dyDescent="0.35">
      <c r="A1525" s="149"/>
      <c r="B1525" s="49" t="s">
        <v>19</v>
      </c>
      <c r="C1525" s="119"/>
      <c r="D1525" s="50"/>
      <c r="E1525" s="50"/>
      <c r="F1525" s="65"/>
      <c r="G1525" s="119"/>
      <c r="H1525" s="9"/>
      <c r="I1525" s="9"/>
      <c r="J1525" s="9"/>
      <c r="K1525" s="9"/>
      <c r="L1525" s="9"/>
      <c r="M1525" s="9"/>
      <c r="N1525" s="9"/>
      <c r="O1525" s="136"/>
      <c r="P1525" s="149"/>
    </row>
    <row r="1526" spans="1:16" ht="40.5" x14ac:dyDescent="0.35">
      <c r="A1526" s="149"/>
      <c r="B1526" s="49" t="s">
        <v>20</v>
      </c>
      <c r="C1526" s="119"/>
      <c r="D1526" s="50"/>
      <c r="E1526" s="50"/>
      <c r="F1526" s="65"/>
      <c r="G1526" s="119"/>
      <c r="H1526" s="9"/>
      <c r="I1526" s="9"/>
      <c r="J1526" s="9"/>
      <c r="K1526" s="9"/>
      <c r="L1526" s="9"/>
      <c r="M1526" s="9"/>
      <c r="N1526" s="9"/>
      <c r="O1526" s="136"/>
      <c r="P1526" s="149"/>
    </row>
    <row r="1527" spans="1:16" ht="40.5" x14ac:dyDescent="0.35">
      <c r="A1527" s="149" t="s">
        <v>708</v>
      </c>
      <c r="B1527" s="49" t="s">
        <v>605</v>
      </c>
      <c r="C1527" s="119"/>
      <c r="D1527" s="50"/>
      <c r="E1527" s="50"/>
      <c r="F1527" s="65"/>
      <c r="G1527" s="119"/>
      <c r="H1527" s="16">
        <v>1</v>
      </c>
      <c r="I1527" s="16"/>
      <c r="J1527" s="16"/>
      <c r="K1527" s="16"/>
      <c r="L1527" s="16">
        <v>1</v>
      </c>
      <c r="M1527" s="9"/>
      <c r="N1527" s="9"/>
      <c r="O1527" s="136" t="s">
        <v>41</v>
      </c>
      <c r="P1527" s="149" t="s">
        <v>651</v>
      </c>
    </row>
    <row r="1528" spans="1:16" ht="40.5" x14ac:dyDescent="0.35">
      <c r="A1528" s="149"/>
      <c r="B1528" s="49" t="s">
        <v>33</v>
      </c>
      <c r="C1528" s="119"/>
      <c r="D1528" s="50"/>
      <c r="E1528" s="50"/>
      <c r="F1528" s="65"/>
      <c r="G1528" s="119"/>
      <c r="H1528" s="9"/>
      <c r="I1528" s="9" t="s">
        <v>27</v>
      </c>
      <c r="J1528" s="9" t="s">
        <v>27</v>
      </c>
      <c r="K1528" s="9" t="s">
        <v>27</v>
      </c>
      <c r="L1528" s="9" t="s">
        <v>27</v>
      </c>
      <c r="M1528" s="9"/>
      <c r="N1528" s="9"/>
      <c r="O1528" s="136"/>
      <c r="P1528" s="149"/>
    </row>
    <row r="1529" spans="1:16" ht="40.5" x14ac:dyDescent="0.35">
      <c r="A1529" s="149"/>
      <c r="B1529" s="49" t="s">
        <v>10</v>
      </c>
      <c r="C1529" s="119"/>
      <c r="D1529" s="50"/>
      <c r="E1529" s="50"/>
      <c r="F1529" s="65"/>
      <c r="G1529" s="119"/>
      <c r="H1529" s="8">
        <f>H1530</f>
        <v>90000</v>
      </c>
      <c r="I1529" s="8">
        <f t="shared" ref="I1529:K1529" si="348">I1530</f>
        <v>0</v>
      </c>
      <c r="J1529" s="8">
        <f t="shared" si="348"/>
        <v>0</v>
      </c>
      <c r="K1529" s="8">
        <f t="shared" si="348"/>
        <v>0</v>
      </c>
      <c r="L1529" s="8">
        <f>L1530</f>
        <v>90000</v>
      </c>
      <c r="M1529" s="8">
        <f>M1530</f>
        <v>0</v>
      </c>
      <c r="N1529" s="8">
        <f>N1530</f>
        <v>0</v>
      </c>
      <c r="O1529" s="136"/>
      <c r="P1529" s="149"/>
    </row>
    <row r="1530" spans="1:16" x14ac:dyDescent="0.35">
      <c r="A1530" s="149"/>
      <c r="B1530" s="49" t="s">
        <v>32</v>
      </c>
      <c r="C1530" s="119">
        <v>126</v>
      </c>
      <c r="D1530" s="50" t="s">
        <v>477</v>
      </c>
      <c r="E1530" s="50" t="s">
        <v>477</v>
      </c>
      <c r="F1530" s="119" t="s">
        <v>409</v>
      </c>
      <c r="G1530" s="69">
        <v>600</v>
      </c>
      <c r="H1530" s="14">
        <f>SUM(I1530:L1530)</f>
        <v>90000</v>
      </c>
      <c r="I1530" s="14">
        <v>0</v>
      </c>
      <c r="J1530" s="14">
        <v>0</v>
      </c>
      <c r="K1530" s="14">
        <v>0</v>
      </c>
      <c r="L1530" s="14">
        <v>90000</v>
      </c>
      <c r="M1530" s="14">
        <v>0</v>
      </c>
      <c r="N1530" s="14">
        <v>0</v>
      </c>
      <c r="O1530" s="136"/>
      <c r="P1530" s="149"/>
    </row>
    <row r="1531" spans="1:16" ht="40.5" x14ac:dyDescent="0.35">
      <c r="A1531" s="149"/>
      <c r="B1531" s="49" t="s">
        <v>18</v>
      </c>
      <c r="C1531" s="119"/>
      <c r="D1531" s="50"/>
      <c r="E1531" s="50"/>
      <c r="F1531" s="65"/>
      <c r="G1531" s="119"/>
      <c r="H1531" s="15"/>
      <c r="I1531" s="15"/>
      <c r="J1531" s="15"/>
      <c r="K1531" s="15"/>
      <c r="L1531" s="15"/>
      <c r="M1531" s="15"/>
      <c r="N1531" s="15"/>
      <c r="O1531" s="136"/>
      <c r="P1531" s="149"/>
    </row>
    <row r="1532" spans="1:16" x14ac:dyDescent="0.35">
      <c r="A1532" s="149"/>
      <c r="B1532" s="49" t="s">
        <v>19</v>
      </c>
      <c r="C1532" s="119"/>
      <c r="D1532" s="50"/>
      <c r="E1532" s="50"/>
      <c r="F1532" s="65"/>
      <c r="G1532" s="119"/>
      <c r="H1532" s="9"/>
      <c r="I1532" s="9"/>
      <c r="J1532" s="9"/>
      <c r="K1532" s="9"/>
      <c r="L1532" s="9"/>
      <c r="M1532" s="9"/>
      <c r="N1532" s="9"/>
      <c r="O1532" s="136"/>
      <c r="P1532" s="149"/>
    </row>
    <row r="1533" spans="1:16" ht="40.5" x14ac:dyDescent="0.35">
      <c r="A1533" s="149"/>
      <c r="B1533" s="49" t="s">
        <v>20</v>
      </c>
      <c r="C1533" s="119"/>
      <c r="D1533" s="50"/>
      <c r="E1533" s="50"/>
      <c r="F1533" s="65"/>
      <c r="G1533" s="119"/>
      <c r="H1533" s="9"/>
      <c r="I1533" s="9"/>
      <c r="J1533" s="9"/>
      <c r="K1533" s="9"/>
      <c r="L1533" s="9"/>
      <c r="M1533" s="9"/>
      <c r="N1533" s="9"/>
      <c r="O1533" s="136"/>
      <c r="P1533" s="149"/>
    </row>
    <row r="1534" spans="1:16" ht="40.5" x14ac:dyDescent="0.35">
      <c r="A1534" s="149" t="s">
        <v>433</v>
      </c>
      <c r="B1534" s="49" t="s">
        <v>287</v>
      </c>
      <c r="C1534" s="119"/>
      <c r="D1534" s="50"/>
      <c r="E1534" s="50"/>
      <c r="F1534" s="65"/>
      <c r="G1534" s="119"/>
      <c r="H1534" s="9"/>
      <c r="I1534" s="9"/>
      <c r="J1534" s="9"/>
      <c r="K1534" s="9"/>
      <c r="L1534" s="9"/>
      <c r="M1534" s="9"/>
      <c r="N1534" s="9"/>
      <c r="O1534" s="136" t="s">
        <v>41</v>
      </c>
      <c r="P1534" s="149" t="s">
        <v>549</v>
      </c>
    </row>
    <row r="1535" spans="1:16" ht="40.5" x14ac:dyDescent="0.35">
      <c r="A1535" s="149"/>
      <c r="B1535" s="49" t="s">
        <v>33</v>
      </c>
      <c r="C1535" s="119"/>
      <c r="D1535" s="50"/>
      <c r="E1535" s="50"/>
      <c r="F1535" s="65"/>
      <c r="G1535" s="119"/>
      <c r="H1535" s="9"/>
      <c r="I1535" s="9" t="s">
        <v>27</v>
      </c>
      <c r="J1535" s="9" t="s">
        <v>27</v>
      </c>
      <c r="K1535" s="9" t="s">
        <v>27</v>
      </c>
      <c r="L1535" s="9" t="s">
        <v>27</v>
      </c>
      <c r="M1535" s="9"/>
      <c r="N1535" s="9"/>
      <c r="O1535" s="136"/>
      <c r="P1535" s="149"/>
    </row>
    <row r="1536" spans="1:16" ht="40.5" x14ac:dyDescent="0.35">
      <c r="A1536" s="149"/>
      <c r="B1536" s="49" t="s">
        <v>10</v>
      </c>
      <c r="C1536" s="119"/>
      <c r="D1536" s="50"/>
      <c r="E1536" s="50"/>
      <c r="F1536" s="65"/>
      <c r="G1536" s="119"/>
      <c r="H1536" s="8">
        <f>H1537</f>
        <v>277630</v>
      </c>
      <c r="I1536" s="8">
        <f t="shared" ref="I1536:L1536" si="349">I1537</f>
        <v>0</v>
      </c>
      <c r="J1536" s="8">
        <f t="shared" si="349"/>
        <v>1477.7</v>
      </c>
      <c r="K1536" s="8">
        <f t="shared" si="349"/>
        <v>20522.3</v>
      </c>
      <c r="L1536" s="8">
        <f t="shared" si="349"/>
        <v>255630</v>
      </c>
      <c r="M1536" s="8">
        <f>M1537</f>
        <v>190461</v>
      </c>
      <c r="N1536" s="8">
        <f>N1537</f>
        <v>157700</v>
      </c>
      <c r="O1536" s="136"/>
      <c r="P1536" s="149"/>
    </row>
    <row r="1537" spans="1:16" x14ac:dyDescent="0.35">
      <c r="A1537" s="149"/>
      <c r="B1537" s="49" t="s">
        <v>32</v>
      </c>
      <c r="C1537" s="119">
        <v>126</v>
      </c>
      <c r="D1537" s="50" t="s">
        <v>477</v>
      </c>
      <c r="E1537" s="50" t="s">
        <v>477</v>
      </c>
      <c r="F1537" s="119" t="s">
        <v>436</v>
      </c>
      <c r="G1537" s="69"/>
      <c r="H1537" s="14">
        <f>H1544+H1551</f>
        <v>277630</v>
      </c>
      <c r="I1537" s="14">
        <f t="shared" ref="I1537:L1537" si="350">I1544+I1551</f>
        <v>0</v>
      </c>
      <c r="J1537" s="14">
        <f t="shared" si="350"/>
        <v>1477.7</v>
      </c>
      <c r="K1537" s="14">
        <f t="shared" si="350"/>
        <v>20522.3</v>
      </c>
      <c r="L1537" s="14">
        <f t="shared" si="350"/>
        <v>255630</v>
      </c>
      <c r="M1537" s="14">
        <f>M1544+M1551</f>
        <v>190461</v>
      </c>
      <c r="N1537" s="14">
        <f>N1544+N1551</f>
        <v>157700</v>
      </c>
      <c r="O1537" s="136"/>
      <c r="P1537" s="149"/>
    </row>
    <row r="1538" spans="1:16" ht="40.5" x14ac:dyDescent="0.35">
      <c r="A1538" s="149"/>
      <c r="B1538" s="49" t="s">
        <v>18</v>
      </c>
      <c r="C1538" s="119"/>
      <c r="D1538" s="50"/>
      <c r="E1538" s="50"/>
      <c r="F1538" s="65"/>
      <c r="G1538" s="119"/>
      <c r="H1538" s="15"/>
      <c r="I1538" s="15"/>
      <c r="J1538" s="15"/>
      <c r="K1538" s="15"/>
      <c r="L1538" s="15"/>
      <c r="M1538" s="15"/>
      <c r="N1538" s="15"/>
      <c r="O1538" s="136"/>
      <c r="P1538" s="149"/>
    </row>
    <row r="1539" spans="1:16" x14ac:dyDescent="0.35">
      <c r="A1539" s="149"/>
      <c r="B1539" s="49" t="s">
        <v>19</v>
      </c>
      <c r="C1539" s="119"/>
      <c r="D1539" s="50"/>
      <c r="E1539" s="50"/>
      <c r="F1539" s="65"/>
      <c r="G1539" s="119"/>
      <c r="H1539" s="9"/>
      <c r="I1539" s="9"/>
      <c r="J1539" s="9"/>
      <c r="K1539" s="9"/>
      <c r="L1539" s="9"/>
      <c r="M1539" s="9"/>
      <c r="N1539" s="9"/>
      <c r="O1539" s="136"/>
      <c r="P1539" s="149"/>
    </row>
    <row r="1540" spans="1:16" ht="40.5" x14ac:dyDescent="0.35">
      <c r="A1540" s="149"/>
      <c r="B1540" s="49" t="s">
        <v>20</v>
      </c>
      <c r="C1540" s="119"/>
      <c r="D1540" s="50"/>
      <c r="E1540" s="50"/>
      <c r="F1540" s="65"/>
      <c r="G1540" s="119"/>
      <c r="H1540" s="9"/>
      <c r="I1540" s="9"/>
      <c r="J1540" s="9"/>
      <c r="K1540" s="9"/>
      <c r="L1540" s="9"/>
      <c r="M1540" s="9"/>
      <c r="N1540" s="9"/>
      <c r="O1540" s="136"/>
      <c r="P1540" s="149"/>
    </row>
    <row r="1541" spans="1:16" ht="40.5" x14ac:dyDescent="0.35">
      <c r="A1541" s="149" t="s">
        <v>434</v>
      </c>
      <c r="B1541" s="49" t="s">
        <v>605</v>
      </c>
      <c r="C1541" s="119"/>
      <c r="D1541" s="50"/>
      <c r="E1541" s="50"/>
      <c r="F1541" s="65"/>
      <c r="G1541" s="119"/>
      <c r="H1541" s="16">
        <v>25</v>
      </c>
      <c r="I1541" s="16"/>
      <c r="J1541" s="16">
        <v>1</v>
      </c>
      <c r="K1541" s="16">
        <v>16</v>
      </c>
      <c r="L1541" s="16">
        <v>8</v>
      </c>
      <c r="M1541" s="16">
        <v>18</v>
      </c>
      <c r="N1541" s="9" t="s">
        <v>565</v>
      </c>
      <c r="O1541" s="136" t="s">
        <v>41</v>
      </c>
      <c r="P1541" s="149" t="s">
        <v>710</v>
      </c>
    </row>
    <row r="1542" spans="1:16" ht="40.5" x14ac:dyDescent="0.35">
      <c r="A1542" s="149"/>
      <c r="B1542" s="49" t="s">
        <v>33</v>
      </c>
      <c r="C1542" s="119"/>
      <c r="D1542" s="50"/>
      <c r="E1542" s="50"/>
      <c r="F1542" s="65"/>
      <c r="G1542" s="119"/>
      <c r="H1542" s="9"/>
      <c r="I1542" s="9" t="s">
        <v>27</v>
      </c>
      <c r="J1542" s="9" t="s">
        <v>27</v>
      </c>
      <c r="K1542" s="9" t="s">
        <v>27</v>
      </c>
      <c r="L1542" s="9" t="s">
        <v>27</v>
      </c>
      <c r="M1542" s="9"/>
      <c r="N1542" s="9"/>
      <c r="O1542" s="136"/>
      <c r="P1542" s="149"/>
    </row>
    <row r="1543" spans="1:16" ht="40.5" x14ac:dyDescent="0.35">
      <c r="A1543" s="149"/>
      <c r="B1543" s="49" t="s">
        <v>10</v>
      </c>
      <c r="C1543" s="119"/>
      <c r="D1543" s="50"/>
      <c r="E1543" s="50"/>
      <c r="F1543" s="65"/>
      <c r="G1543" s="119"/>
      <c r="H1543" s="9">
        <f>H1544</f>
        <v>277630</v>
      </c>
      <c r="I1543" s="9">
        <f t="shared" ref="I1543:L1543" si="351">I1544</f>
        <v>0</v>
      </c>
      <c r="J1543" s="9">
        <f t="shared" si="351"/>
        <v>1477.7</v>
      </c>
      <c r="K1543" s="9">
        <f t="shared" si="351"/>
        <v>20522.3</v>
      </c>
      <c r="L1543" s="9">
        <f t="shared" si="351"/>
        <v>255630</v>
      </c>
      <c r="M1543" s="9">
        <f>M1544</f>
        <v>190461</v>
      </c>
      <c r="N1543" s="9">
        <f>N1544</f>
        <v>117700</v>
      </c>
      <c r="O1543" s="136"/>
      <c r="P1543" s="149"/>
    </row>
    <row r="1544" spans="1:16" x14ac:dyDescent="0.35">
      <c r="A1544" s="149"/>
      <c r="B1544" s="49" t="s">
        <v>32</v>
      </c>
      <c r="C1544" s="119">
        <v>126</v>
      </c>
      <c r="D1544" s="50" t="s">
        <v>477</v>
      </c>
      <c r="E1544" s="50" t="s">
        <v>477</v>
      </c>
      <c r="F1544" s="119" t="s">
        <v>411</v>
      </c>
      <c r="G1544" s="69">
        <v>600</v>
      </c>
      <c r="H1544" s="14">
        <f>SUM(I1544:L1544)</f>
        <v>277630</v>
      </c>
      <c r="I1544" s="14">
        <v>0</v>
      </c>
      <c r="J1544" s="14">
        <v>1477.7</v>
      </c>
      <c r="K1544" s="14">
        <v>20522.3</v>
      </c>
      <c r="L1544" s="14">
        <v>255630</v>
      </c>
      <c r="M1544" s="14">
        <f>95461+95000</f>
        <v>190461</v>
      </c>
      <c r="N1544" s="14">
        <v>117700</v>
      </c>
      <c r="O1544" s="136"/>
      <c r="P1544" s="149"/>
    </row>
    <row r="1545" spans="1:16" ht="40.5" x14ac:dyDescent="0.35">
      <c r="A1545" s="149"/>
      <c r="B1545" s="49" t="s">
        <v>18</v>
      </c>
      <c r="C1545" s="119"/>
      <c r="D1545" s="50"/>
      <c r="E1545" s="50"/>
      <c r="F1545" s="119"/>
      <c r="G1545" s="69"/>
      <c r="H1545" s="15"/>
      <c r="I1545" s="15"/>
      <c r="J1545" s="15"/>
      <c r="K1545" s="15"/>
      <c r="L1545" s="15"/>
      <c r="M1545" s="15"/>
      <c r="N1545" s="15"/>
      <c r="O1545" s="136"/>
      <c r="P1545" s="149"/>
    </row>
    <row r="1546" spans="1:16" x14ac:dyDescent="0.35">
      <c r="A1546" s="149"/>
      <c r="B1546" s="49" t="s">
        <v>19</v>
      </c>
      <c r="C1546" s="119"/>
      <c r="D1546" s="50"/>
      <c r="E1546" s="50"/>
      <c r="F1546" s="65"/>
      <c r="G1546" s="119"/>
      <c r="H1546" s="9"/>
      <c r="I1546" s="9"/>
      <c r="J1546" s="9"/>
      <c r="K1546" s="9"/>
      <c r="L1546" s="9"/>
      <c r="M1546" s="9"/>
      <c r="N1546" s="9"/>
      <c r="O1546" s="136"/>
      <c r="P1546" s="149"/>
    </row>
    <row r="1547" spans="1:16" ht="40.5" x14ac:dyDescent="0.35">
      <c r="A1547" s="149"/>
      <c r="B1547" s="49" t="s">
        <v>20</v>
      </c>
      <c r="C1547" s="119"/>
      <c r="D1547" s="50"/>
      <c r="E1547" s="50"/>
      <c r="F1547" s="65"/>
      <c r="G1547" s="119"/>
      <c r="H1547" s="9"/>
      <c r="I1547" s="9"/>
      <c r="J1547" s="9"/>
      <c r="K1547" s="9"/>
      <c r="L1547" s="9"/>
      <c r="M1547" s="9"/>
      <c r="N1547" s="9"/>
      <c r="O1547" s="136"/>
      <c r="P1547" s="149"/>
    </row>
    <row r="1548" spans="1:16" ht="40.5" x14ac:dyDescent="0.35">
      <c r="A1548" s="149" t="s">
        <v>435</v>
      </c>
      <c r="B1548" s="49" t="s">
        <v>605</v>
      </c>
      <c r="C1548" s="119"/>
      <c r="D1548" s="50"/>
      <c r="E1548" s="50"/>
      <c r="F1548" s="65"/>
      <c r="G1548" s="119"/>
      <c r="H1548" s="9"/>
      <c r="I1548" s="9"/>
      <c r="J1548" s="9"/>
      <c r="K1548" s="9"/>
      <c r="L1548" s="9"/>
      <c r="M1548" s="9"/>
      <c r="N1548" s="16">
        <v>3</v>
      </c>
      <c r="O1548" s="136" t="s">
        <v>41</v>
      </c>
      <c r="P1548" s="149" t="s">
        <v>568</v>
      </c>
    </row>
    <row r="1549" spans="1:16" ht="40.5" x14ac:dyDescent="0.35">
      <c r="A1549" s="149"/>
      <c r="B1549" s="49" t="s">
        <v>33</v>
      </c>
      <c r="C1549" s="119"/>
      <c r="D1549" s="50"/>
      <c r="E1549" s="50"/>
      <c r="F1549" s="65"/>
      <c r="G1549" s="119"/>
      <c r="H1549" s="9"/>
      <c r="I1549" s="9" t="s">
        <v>27</v>
      </c>
      <c r="J1549" s="9" t="s">
        <v>27</v>
      </c>
      <c r="K1549" s="9" t="s">
        <v>27</v>
      </c>
      <c r="L1549" s="9" t="s">
        <v>27</v>
      </c>
      <c r="M1549" s="9"/>
      <c r="N1549" s="9"/>
      <c r="O1549" s="136"/>
      <c r="P1549" s="149"/>
    </row>
    <row r="1550" spans="1:16" ht="40.5" x14ac:dyDescent="0.35">
      <c r="A1550" s="149"/>
      <c r="B1550" s="49" t="s">
        <v>10</v>
      </c>
      <c r="C1550" s="119"/>
      <c r="D1550" s="50"/>
      <c r="E1550" s="50"/>
      <c r="F1550" s="119"/>
      <c r="G1550" s="69"/>
      <c r="H1550" s="8">
        <f>H1551</f>
        <v>0</v>
      </c>
      <c r="I1550" s="8">
        <f t="shared" ref="I1550:L1550" si="352">I1551</f>
        <v>0</v>
      </c>
      <c r="J1550" s="8">
        <f t="shared" si="352"/>
        <v>0</v>
      </c>
      <c r="K1550" s="8">
        <f t="shared" si="352"/>
        <v>0</v>
      </c>
      <c r="L1550" s="8">
        <f t="shared" si="352"/>
        <v>0</v>
      </c>
      <c r="M1550" s="8">
        <f>M1551</f>
        <v>0</v>
      </c>
      <c r="N1550" s="8">
        <f>N1551</f>
        <v>40000</v>
      </c>
      <c r="O1550" s="136"/>
      <c r="P1550" s="149"/>
    </row>
    <row r="1551" spans="1:16" x14ac:dyDescent="0.35">
      <c r="A1551" s="149"/>
      <c r="B1551" s="49" t="s">
        <v>32</v>
      </c>
      <c r="C1551" s="119">
        <v>126</v>
      </c>
      <c r="D1551" s="50" t="s">
        <v>477</v>
      </c>
      <c r="E1551" s="50" t="s">
        <v>477</v>
      </c>
      <c r="F1551" s="119" t="s">
        <v>411</v>
      </c>
      <c r="G1551" s="69">
        <v>600</v>
      </c>
      <c r="H1551" s="8">
        <v>0</v>
      </c>
      <c r="I1551" s="8">
        <v>0</v>
      </c>
      <c r="J1551" s="8">
        <v>0</v>
      </c>
      <c r="K1551" s="8">
        <v>0</v>
      </c>
      <c r="L1551" s="8">
        <v>0</v>
      </c>
      <c r="M1551" s="8">
        <v>0</v>
      </c>
      <c r="N1551" s="8">
        <v>40000</v>
      </c>
      <c r="O1551" s="136"/>
      <c r="P1551" s="149"/>
    </row>
    <row r="1552" spans="1:16" ht="40.5" x14ac:dyDescent="0.35">
      <c r="A1552" s="149"/>
      <c r="B1552" s="49" t="s">
        <v>18</v>
      </c>
      <c r="C1552" s="119"/>
      <c r="D1552" s="50"/>
      <c r="E1552" s="50"/>
      <c r="F1552" s="65"/>
      <c r="G1552" s="119"/>
      <c r="H1552" s="9"/>
      <c r="I1552" s="9"/>
      <c r="J1552" s="9"/>
      <c r="K1552" s="9"/>
      <c r="L1552" s="9"/>
      <c r="M1552" s="9"/>
      <c r="N1552" s="9"/>
      <c r="O1552" s="136"/>
      <c r="P1552" s="149"/>
    </row>
    <row r="1553" spans="1:16" x14ac:dyDescent="0.35">
      <c r="A1553" s="149"/>
      <c r="B1553" s="49" t="s">
        <v>19</v>
      </c>
      <c r="C1553" s="119"/>
      <c r="D1553" s="50"/>
      <c r="E1553" s="50"/>
      <c r="F1553" s="65"/>
      <c r="G1553" s="119"/>
      <c r="H1553" s="9"/>
      <c r="I1553" s="9"/>
      <c r="J1553" s="9"/>
      <c r="K1553" s="9"/>
      <c r="L1553" s="9"/>
      <c r="M1553" s="9"/>
      <c r="N1553" s="9"/>
      <c r="O1553" s="136"/>
      <c r="P1553" s="149"/>
    </row>
    <row r="1554" spans="1:16" ht="40.5" x14ac:dyDescent="0.35">
      <c r="A1554" s="149"/>
      <c r="B1554" s="49" t="s">
        <v>20</v>
      </c>
      <c r="C1554" s="119"/>
      <c r="D1554" s="50"/>
      <c r="E1554" s="50"/>
      <c r="F1554" s="65"/>
      <c r="G1554" s="119"/>
      <c r="H1554" s="9"/>
      <c r="I1554" s="9"/>
      <c r="J1554" s="9"/>
      <c r="K1554" s="9"/>
      <c r="L1554" s="9"/>
      <c r="M1554" s="9"/>
      <c r="N1554" s="9"/>
      <c r="O1554" s="136"/>
      <c r="P1554" s="149"/>
    </row>
    <row r="1555" spans="1:16" x14ac:dyDescent="0.35">
      <c r="A1555" s="132" t="s">
        <v>562</v>
      </c>
      <c r="B1555" s="49" t="s">
        <v>520</v>
      </c>
      <c r="C1555" s="69"/>
      <c r="D1555" s="83"/>
      <c r="E1555" s="83"/>
      <c r="F1555" s="86"/>
      <c r="G1555" s="69"/>
      <c r="H1555" s="37">
        <v>1</v>
      </c>
      <c r="I1555" s="37">
        <v>1</v>
      </c>
      <c r="J1555" s="37">
        <v>1</v>
      </c>
      <c r="K1555" s="37">
        <v>1</v>
      </c>
      <c r="L1555" s="37">
        <v>1</v>
      </c>
      <c r="M1555" s="37">
        <v>1</v>
      </c>
      <c r="N1555" s="37">
        <v>1</v>
      </c>
      <c r="O1555" s="136" t="s">
        <v>563</v>
      </c>
      <c r="P1555" s="132" t="s">
        <v>567</v>
      </c>
    </row>
    <row r="1556" spans="1:16" ht="40.5" x14ac:dyDescent="0.35">
      <c r="A1556" s="133"/>
      <c r="B1556" s="49" t="s">
        <v>33</v>
      </c>
      <c r="C1556" s="69"/>
      <c r="D1556" s="83"/>
      <c r="E1556" s="83"/>
      <c r="F1556" s="86"/>
      <c r="G1556" s="69"/>
      <c r="H1556" s="22"/>
      <c r="I1556" s="9" t="s">
        <v>27</v>
      </c>
      <c r="J1556" s="9" t="s">
        <v>27</v>
      </c>
      <c r="K1556" s="9" t="s">
        <v>27</v>
      </c>
      <c r="L1556" s="9" t="s">
        <v>27</v>
      </c>
      <c r="M1556" s="22"/>
      <c r="N1556" s="22"/>
      <c r="O1556" s="136"/>
      <c r="P1556" s="133"/>
    </row>
    <row r="1557" spans="1:16" ht="40.5" x14ac:dyDescent="0.35">
      <c r="A1557" s="133"/>
      <c r="B1557" s="49" t="s">
        <v>10</v>
      </c>
      <c r="C1557" s="69"/>
      <c r="D1557" s="83"/>
      <c r="E1557" s="83"/>
      <c r="F1557" s="86"/>
      <c r="G1557" s="69"/>
      <c r="H1557" s="22">
        <v>0</v>
      </c>
      <c r="I1557" s="8">
        <f t="shared" ref="I1557:L1557" si="353">I1558</f>
        <v>0</v>
      </c>
      <c r="J1557" s="8">
        <f t="shared" si="353"/>
        <v>0</v>
      </c>
      <c r="K1557" s="8">
        <f t="shared" si="353"/>
        <v>0</v>
      </c>
      <c r="L1557" s="8">
        <f t="shared" si="353"/>
        <v>0</v>
      </c>
      <c r="M1557" s="22">
        <v>0</v>
      </c>
      <c r="N1557" s="22">
        <v>0</v>
      </c>
      <c r="O1557" s="136"/>
      <c r="P1557" s="133"/>
    </row>
    <row r="1558" spans="1:16" x14ac:dyDescent="0.35">
      <c r="A1558" s="133"/>
      <c r="B1558" s="49" t="s">
        <v>32</v>
      </c>
      <c r="C1558" s="69"/>
      <c r="D1558" s="83"/>
      <c r="E1558" s="83"/>
      <c r="F1558" s="86"/>
      <c r="G1558" s="69"/>
      <c r="H1558" s="22">
        <v>0</v>
      </c>
      <c r="I1558" s="8">
        <v>0</v>
      </c>
      <c r="J1558" s="8">
        <v>0</v>
      </c>
      <c r="K1558" s="8">
        <v>0</v>
      </c>
      <c r="L1558" s="8">
        <v>0</v>
      </c>
      <c r="M1558" s="22">
        <v>0</v>
      </c>
      <c r="N1558" s="22">
        <v>0</v>
      </c>
      <c r="O1558" s="136"/>
      <c r="P1558" s="133"/>
    </row>
    <row r="1559" spans="1:16" ht="40.5" x14ac:dyDescent="0.35">
      <c r="A1559" s="133"/>
      <c r="B1559" s="49" t="s">
        <v>18</v>
      </c>
      <c r="C1559" s="69"/>
      <c r="D1559" s="83"/>
      <c r="E1559" s="83"/>
      <c r="F1559" s="86"/>
      <c r="G1559" s="69"/>
      <c r="H1559" s="22"/>
      <c r="I1559" s="22"/>
      <c r="J1559" s="22"/>
      <c r="K1559" s="22"/>
      <c r="L1559" s="22"/>
      <c r="M1559" s="22"/>
      <c r="N1559" s="22"/>
      <c r="O1559" s="136"/>
      <c r="P1559" s="133"/>
    </row>
    <row r="1560" spans="1:16" x14ac:dyDescent="0.35">
      <c r="A1560" s="133"/>
      <c r="B1560" s="49" t="s">
        <v>19</v>
      </c>
      <c r="C1560" s="69"/>
      <c r="D1560" s="83"/>
      <c r="E1560" s="83"/>
      <c r="F1560" s="86"/>
      <c r="G1560" s="69"/>
      <c r="H1560" s="22"/>
      <c r="I1560" s="22"/>
      <c r="J1560" s="22"/>
      <c r="K1560" s="22"/>
      <c r="L1560" s="22"/>
      <c r="M1560" s="22"/>
      <c r="N1560" s="22"/>
      <c r="O1560" s="136"/>
      <c r="P1560" s="133"/>
    </row>
    <row r="1561" spans="1:16" ht="108.75" customHeight="1" x14ac:dyDescent="0.35">
      <c r="A1561" s="134"/>
      <c r="B1561" s="49" t="s">
        <v>20</v>
      </c>
      <c r="C1561" s="69"/>
      <c r="D1561" s="83"/>
      <c r="E1561" s="83"/>
      <c r="F1561" s="86"/>
      <c r="G1561" s="69"/>
      <c r="H1561" s="22"/>
      <c r="I1561" s="22"/>
      <c r="J1561" s="22"/>
      <c r="K1561" s="22"/>
      <c r="L1561" s="22"/>
      <c r="M1561" s="22"/>
      <c r="N1561" s="22"/>
      <c r="O1561" s="136"/>
      <c r="P1561" s="134"/>
    </row>
    <row r="1562" spans="1:16" x14ac:dyDescent="0.35">
      <c r="A1562" s="132" t="s">
        <v>199</v>
      </c>
      <c r="B1562" s="49" t="s">
        <v>309</v>
      </c>
      <c r="C1562" s="69"/>
      <c r="D1562" s="83"/>
      <c r="E1562" s="83"/>
      <c r="F1562" s="86"/>
      <c r="G1562" s="69"/>
      <c r="H1562" s="22">
        <f>H1563+H1567</f>
        <v>3902665.1962900003</v>
      </c>
      <c r="I1562" s="22">
        <f t="shared" ref="I1562:L1562" si="354">I1563+I1567</f>
        <v>640962.38986</v>
      </c>
      <c r="J1562" s="22">
        <f t="shared" si="354"/>
        <v>270976.27818000002</v>
      </c>
      <c r="K1562" s="22">
        <f t="shared" si="354"/>
        <v>627477.33293999988</v>
      </c>
      <c r="L1562" s="22">
        <f t="shared" si="354"/>
        <v>2363249.1953099999</v>
      </c>
      <c r="M1562" s="22">
        <f>M1563+M1567</f>
        <v>5721090.0020000003</v>
      </c>
      <c r="N1562" s="22">
        <f>N1563+N1567</f>
        <v>5252994.4966899995</v>
      </c>
      <c r="O1562" s="137"/>
      <c r="P1562" s="137" t="s">
        <v>27</v>
      </c>
    </row>
    <row r="1563" spans="1:16" ht="40.5" x14ac:dyDescent="0.35">
      <c r="A1563" s="133"/>
      <c r="B1563" s="49" t="s">
        <v>200</v>
      </c>
      <c r="C1563" s="124"/>
      <c r="D1563" s="66"/>
      <c r="E1563" s="66"/>
      <c r="F1563" s="127"/>
      <c r="G1563" s="124"/>
      <c r="H1563" s="9">
        <f>H1564+H1565+H1566</f>
        <v>3383052.1962900003</v>
      </c>
      <c r="I1563" s="9">
        <f t="shared" ref="I1563:N1563" si="355">I1564+I1565+I1566</f>
        <v>640962.38986</v>
      </c>
      <c r="J1563" s="9">
        <f t="shared" si="355"/>
        <v>177376.27817999999</v>
      </c>
      <c r="K1563" s="9">
        <f t="shared" si="355"/>
        <v>556477.33293999988</v>
      </c>
      <c r="L1563" s="9">
        <f t="shared" si="355"/>
        <v>2008236.1953099999</v>
      </c>
      <c r="M1563" s="9">
        <f t="shared" si="355"/>
        <v>3730091.0020000003</v>
      </c>
      <c r="N1563" s="9">
        <f t="shared" si="355"/>
        <v>3767768.4966899999</v>
      </c>
      <c r="O1563" s="138"/>
      <c r="P1563" s="138"/>
    </row>
    <row r="1564" spans="1:16" x14ac:dyDescent="0.35">
      <c r="A1564" s="133"/>
      <c r="B1564" s="49" t="s">
        <v>29</v>
      </c>
      <c r="C1564" s="119">
        <v>126</v>
      </c>
      <c r="D1564" s="50"/>
      <c r="E1564" s="50"/>
      <c r="F1564" s="119"/>
      <c r="G1564" s="119"/>
      <c r="H1564" s="9">
        <f>H1537+H1502+H1471+H1411+H1403+H1212</f>
        <v>2231958.8962900001</v>
      </c>
      <c r="I1564" s="9">
        <f t="shared" ref="I1564:N1564" si="356">I1537+I1502+I1471+I1411+I1403+I1212</f>
        <v>626732</v>
      </c>
      <c r="J1564" s="9">
        <f t="shared" si="356"/>
        <v>35481.440000000002</v>
      </c>
      <c r="K1564" s="9">
        <f t="shared" si="356"/>
        <v>323152.59999999998</v>
      </c>
      <c r="L1564" s="9">
        <f t="shared" si="356"/>
        <v>1246592.85629</v>
      </c>
      <c r="M1564" s="9">
        <f t="shared" si="356"/>
        <v>1632931.402</v>
      </c>
      <c r="N1564" s="9">
        <f t="shared" si="356"/>
        <v>1734974.2966899998</v>
      </c>
      <c r="O1564" s="138"/>
      <c r="P1564" s="138"/>
    </row>
    <row r="1565" spans="1:16" x14ac:dyDescent="0.35">
      <c r="A1565" s="133"/>
      <c r="B1565" s="49" t="s">
        <v>194</v>
      </c>
      <c r="C1565" s="119">
        <v>124</v>
      </c>
      <c r="D1565" s="66"/>
      <c r="E1565" s="66"/>
      <c r="F1565" s="124"/>
      <c r="G1565" s="124"/>
      <c r="H1565" s="9">
        <f>H1412+H1262+H1472</f>
        <v>1141287.5999999999</v>
      </c>
      <c r="I1565" s="9">
        <f t="shared" ref="I1565:N1565" si="357">I1412+I1262+I1472</f>
        <v>14230.389859999999</v>
      </c>
      <c r="J1565" s="9">
        <f t="shared" si="357"/>
        <v>141894.83817999999</v>
      </c>
      <c r="K1565" s="9">
        <f t="shared" si="357"/>
        <v>223519.03293999998</v>
      </c>
      <c r="L1565" s="9">
        <f>L1412+L1262+L1472</f>
        <v>761643.33901999996</v>
      </c>
      <c r="M1565" s="9">
        <f t="shared" si="357"/>
        <v>2097159.6</v>
      </c>
      <c r="N1565" s="9">
        <f t="shared" si="357"/>
        <v>2032794.2000000002</v>
      </c>
      <c r="O1565" s="138"/>
      <c r="P1565" s="138"/>
    </row>
    <row r="1566" spans="1:16" x14ac:dyDescent="0.35">
      <c r="A1566" s="133"/>
      <c r="B1566" s="49" t="s">
        <v>628</v>
      </c>
      <c r="C1566" s="69">
        <v>120</v>
      </c>
      <c r="D1566" s="116"/>
      <c r="E1566" s="116"/>
      <c r="F1566" s="121"/>
      <c r="G1566" s="121"/>
      <c r="H1566" s="9">
        <f>H1213</f>
        <v>9805.7000000000007</v>
      </c>
      <c r="I1566" s="9">
        <f t="shared" ref="I1566:N1566" si="358">I1213</f>
        <v>0</v>
      </c>
      <c r="J1566" s="9">
        <f t="shared" si="358"/>
        <v>0</v>
      </c>
      <c r="K1566" s="9">
        <f t="shared" si="358"/>
        <v>9805.7000000000007</v>
      </c>
      <c r="L1566" s="9">
        <f t="shared" si="358"/>
        <v>0</v>
      </c>
      <c r="M1566" s="9">
        <f t="shared" si="358"/>
        <v>0</v>
      </c>
      <c r="N1566" s="9">
        <f t="shared" si="358"/>
        <v>0</v>
      </c>
      <c r="O1566" s="138"/>
      <c r="P1566" s="138"/>
    </row>
    <row r="1567" spans="1:16" ht="60.75" x14ac:dyDescent="0.35">
      <c r="A1567" s="133"/>
      <c r="B1567" s="49" t="s">
        <v>304</v>
      </c>
      <c r="C1567" s="69"/>
      <c r="D1567" s="83"/>
      <c r="E1567" s="83"/>
      <c r="F1567" s="86"/>
      <c r="G1567" s="69"/>
      <c r="H1567" s="9">
        <f>H1568+H1569</f>
        <v>519613</v>
      </c>
      <c r="I1567" s="9">
        <f t="shared" ref="I1567:L1567" si="359">I1568+I1569</f>
        <v>0</v>
      </c>
      <c r="J1567" s="9">
        <f t="shared" si="359"/>
        <v>93600</v>
      </c>
      <c r="K1567" s="9">
        <f t="shared" si="359"/>
        <v>71000</v>
      </c>
      <c r="L1567" s="9">
        <f t="shared" si="359"/>
        <v>355013</v>
      </c>
      <c r="M1567" s="9">
        <f>M1568+M1569</f>
        <v>1990999</v>
      </c>
      <c r="N1567" s="9">
        <f>N1568+N1569</f>
        <v>1485226</v>
      </c>
      <c r="O1567" s="138"/>
      <c r="P1567" s="138"/>
    </row>
    <row r="1568" spans="1:16" x14ac:dyDescent="0.35">
      <c r="A1568" s="133"/>
      <c r="B1568" s="49" t="s">
        <v>29</v>
      </c>
      <c r="C1568" s="69">
        <v>126</v>
      </c>
      <c r="D1568" s="83"/>
      <c r="E1568" s="83"/>
      <c r="F1568" s="86"/>
      <c r="G1568" s="69"/>
      <c r="H1568" s="9">
        <f>H1538+H1503+H1473+H1414+H1404+H1214</f>
        <v>0</v>
      </c>
      <c r="I1568" s="9">
        <v>0</v>
      </c>
      <c r="J1568" s="9">
        <v>0</v>
      </c>
      <c r="K1568" s="9">
        <v>0</v>
      </c>
      <c r="L1568" s="9">
        <v>0</v>
      </c>
      <c r="M1568" s="9">
        <f>M1538+M1503+M1473+M1414+M1404+M1214</f>
        <v>88010.5</v>
      </c>
      <c r="N1568" s="9">
        <f>N1538+N1503+N1473+N1414+N1404+N1214</f>
        <v>0</v>
      </c>
      <c r="O1568" s="138"/>
      <c r="P1568" s="138"/>
    </row>
    <row r="1569" spans="1:16" x14ac:dyDescent="0.35">
      <c r="A1569" s="133"/>
      <c r="B1569" s="49" t="s">
        <v>194</v>
      </c>
      <c r="C1569" s="69">
        <v>124</v>
      </c>
      <c r="D1569" s="83"/>
      <c r="E1569" s="83"/>
      <c r="F1569" s="86"/>
      <c r="G1569" s="69"/>
      <c r="H1569" s="9">
        <f t="shared" ref="H1569:N1569" si="360">H1415+H1263</f>
        <v>519613</v>
      </c>
      <c r="I1569" s="9">
        <f t="shared" si="360"/>
        <v>0</v>
      </c>
      <c r="J1569" s="9">
        <f t="shared" si="360"/>
        <v>93600</v>
      </c>
      <c r="K1569" s="9">
        <f t="shared" si="360"/>
        <v>71000</v>
      </c>
      <c r="L1569" s="9">
        <f t="shared" si="360"/>
        <v>355013</v>
      </c>
      <c r="M1569" s="9">
        <f t="shared" si="360"/>
        <v>1902988.5</v>
      </c>
      <c r="N1569" s="9">
        <f t="shared" si="360"/>
        <v>1485226</v>
      </c>
      <c r="O1569" s="138"/>
      <c r="P1569" s="138"/>
    </row>
    <row r="1570" spans="1:16" x14ac:dyDescent="0.35">
      <c r="A1570" s="133"/>
      <c r="B1570" s="49" t="s">
        <v>19</v>
      </c>
      <c r="C1570" s="124"/>
      <c r="D1570" s="66"/>
      <c r="E1570" s="66"/>
      <c r="F1570" s="127"/>
      <c r="G1570" s="124"/>
      <c r="H1570" s="9"/>
      <c r="I1570" s="9"/>
      <c r="J1570" s="9"/>
      <c r="K1570" s="9"/>
      <c r="L1570" s="9"/>
      <c r="M1570" s="9"/>
      <c r="N1570" s="9"/>
      <c r="O1570" s="138"/>
      <c r="P1570" s="138"/>
    </row>
    <row r="1571" spans="1:16" ht="40.5" x14ac:dyDescent="0.35">
      <c r="A1571" s="134"/>
      <c r="B1571" s="49" t="s">
        <v>14</v>
      </c>
      <c r="C1571" s="124"/>
      <c r="D1571" s="66"/>
      <c r="E1571" s="66"/>
      <c r="F1571" s="127"/>
      <c r="G1571" s="124"/>
      <c r="H1571" s="9"/>
      <c r="I1571" s="9"/>
      <c r="J1571" s="9"/>
      <c r="K1571" s="9"/>
      <c r="L1571" s="9"/>
      <c r="M1571" s="9"/>
      <c r="N1571" s="9"/>
      <c r="O1571" s="139"/>
      <c r="P1571" s="139"/>
    </row>
    <row r="1572" spans="1:16" x14ac:dyDescent="0.35">
      <c r="A1572" s="146" t="s">
        <v>201</v>
      </c>
      <c r="B1572" s="147"/>
      <c r="C1572" s="147"/>
      <c r="D1572" s="147"/>
      <c r="E1572" s="147"/>
      <c r="F1572" s="147"/>
      <c r="G1572" s="147"/>
      <c r="H1572" s="147"/>
      <c r="I1572" s="147"/>
      <c r="J1572" s="147"/>
      <c r="K1572" s="147"/>
      <c r="L1572" s="147"/>
      <c r="M1572" s="147"/>
      <c r="N1572" s="147"/>
      <c r="O1572" s="147"/>
      <c r="P1572" s="148"/>
    </row>
    <row r="1573" spans="1:16" ht="41.25" x14ac:dyDescent="0.35">
      <c r="A1573" s="132" t="s">
        <v>202</v>
      </c>
      <c r="B1573" s="103" t="s">
        <v>121</v>
      </c>
      <c r="C1573" s="124"/>
      <c r="D1573" s="66"/>
      <c r="E1573" s="66"/>
      <c r="F1573" s="127"/>
      <c r="G1573" s="124"/>
      <c r="H1573" s="9" t="s">
        <v>48</v>
      </c>
      <c r="I1573" s="9" t="s">
        <v>48</v>
      </c>
      <c r="J1573" s="9" t="s">
        <v>48</v>
      </c>
      <c r="K1573" s="9" t="s">
        <v>48</v>
      </c>
      <c r="L1573" s="9" t="s">
        <v>48</v>
      </c>
      <c r="M1573" s="9" t="s">
        <v>48</v>
      </c>
      <c r="N1573" s="9" t="s">
        <v>48</v>
      </c>
      <c r="O1573" s="137" t="s">
        <v>41</v>
      </c>
      <c r="P1573" s="132" t="s">
        <v>652</v>
      </c>
    </row>
    <row r="1574" spans="1:16" ht="40.5" x14ac:dyDescent="0.35">
      <c r="A1574" s="133"/>
      <c r="B1574" s="49" t="s">
        <v>31</v>
      </c>
      <c r="C1574" s="124"/>
      <c r="D1574" s="66"/>
      <c r="E1574" s="66"/>
      <c r="F1574" s="127"/>
      <c r="G1574" s="124"/>
      <c r="H1574" s="9"/>
      <c r="I1574" s="9" t="s">
        <v>27</v>
      </c>
      <c r="J1574" s="9" t="s">
        <v>27</v>
      </c>
      <c r="K1574" s="9" t="s">
        <v>27</v>
      </c>
      <c r="L1574" s="9" t="s">
        <v>27</v>
      </c>
      <c r="M1574" s="9"/>
      <c r="N1574" s="9"/>
      <c r="O1574" s="138"/>
      <c r="P1574" s="133"/>
    </row>
    <row r="1575" spans="1:16" ht="40.5" x14ac:dyDescent="0.35">
      <c r="A1575" s="133"/>
      <c r="B1575" s="49" t="s">
        <v>10</v>
      </c>
      <c r="C1575" s="124"/>
      <c r="D1575" s="66"/>
      <c r="E1575" s="66"/>
      <c r="F1575" s="127"/>
      <c r="G1575" s="124"/>
      <c r="H1575" s="9">
        <v>0</v>
      </c>
      <c r="I1575" s="9">
        <v>0</v>
      </c>
      <c r="J1575" s="9">
        <v>0</v>
      </c>
      <c r="K1575" s="9">
        <v>0</v>
      </c>
      <c r="L1575" s="9">
        <v>0</v>
      </c>
      <c r="M1575" s="9">
        <v>0</v>
      </c>
      <c r="N1575" s="9">
        <v>0</v>
      </c>
      <c r="O1575" s="138"/>
      <c r="P1575" s="133"/>
    </row>
    <row r="1576" spans="1:16" x14ac:dyDescent="0.35">
      <c r="A1576" s="133"/>
      <c r="B1576" s="49" t="s">
        <v>32</v>
      </c>
      <c r="C1576" s="124"/>
      <c r="D1576" s="66"/>
      <c r="E1576" s="66"/>
      <c r="F1576" s="127"/>
      <c r="G1576" s="124"/>
      <c r="H1576" s="9">
        <v>0</v>
      </c>
      <c r="I1576" s="9">
        <v>0</v>
      </c>
      <c r="J1576" s="9">
        <v>0</v>
      </c>
      <c r="K1576" s="9">
        <v>0</v>
      </c>
      <c r="L1576" s="9">
        <v>0</v>
      </c>
      <c r="M1576" s="9">
        <v>0</v>
      </c>
      <c r="N1576" s="9">
        <v>0</v>
      </c>
      <c r="O1576" s="138"/>
      <c r="P1576" s="133"/>
    </row>
    <row r="1577" spans="1:16" ht="40.5" x14ac:dyDescent="0.35">
      <c r="A1577" s="133"/>
      <c r="B1577" s="49" t="s">
        <v>18</v>
      </c>
      <c r="C1577" s="69"/>
      <c r="D1577" s="83"/>
      <c r="E1577" s="83"/>
      <c r="F1577" s="86"/>
      <c r="G1577" s="69"/>
      <c r="H1577" s="9"/>
      <c r="I1577" s="9"/>
      <c r="J1577" s="9"/>
      <c r="K1577" s="9"/>
      <c r="L1577" s="9"/>
      <c r="M1577" s="9"/>
      <c r="N1577" s="9"/>
      <c r="O1577" s="138"/>
      <c r="P1577" s="133"/>
    </row>
    <row r="1578" spans="1:16" x14ac:dyDescent="0.35">
      <c r="A1578" s="133"/>
      <c r="B1578" s="49" t="s">
        <v>19</v>
      </c>
      <c r="C1578" s="69"/>
      <c r="D1578" s="83"/>
      <c r="E1578" s="83"/>
      <c r="F1578" s="86"/>
      <c r="G1578" s="69"/>
      <c r="H1578" s="9"/>
      <c r="I1578" s="9"/>
      <c r="J1578" s="9"/>
      <c r="K1578" s="9"/>
      <c r="L1578" s="9"/>
      <c r="M1578" s="9"/>
      <c r="N1578" s="9"/>
      <c r="O1578" s="138"/>
      <c r="P1578" s="133"/>
    </row>
    <row r="1579" spans="1:16" ht="40.5" x14ac:dyDescent="0.35">
      <c r="A1579" s="134"/>
      <c r="B1579" s="49" t="s">
        <v>20</v>
      </c>
      <c r="C1579" s="69"/>
      <c r="D1579" s="83"/>
      <c r="E1579" s="83"/>
      <c r="F1579" s="86"/>
      <c r="G1579" s="69"/>
      <c r="H1579" s="9"/>
      <c r="I1579" s="9"/>
      <c r="J1579" s="9"/>
      <c r="K1579" s="9"/>
      <c r="L1579" s="9"/>
      <c r="M1579" s="9"/>
      <c r="N1579" s="9"/>
      <c r="O1579" s="139"/>
      <c r="P1579" s="134"/>
    </row>
    <row r="1580" spans="1:16" ht="40.5" x14ac:dyDescent="0.35">
      <c r="A1580" s="132" t="s">
        <v>224</v>
      </c>
      <c r="B1580" s="49" t="s">
        <v>121</v>
      </c>
      <c r="C1580" s="124"/>
      <c r="D1580" s="66"/>
      <c r="E1580" s="66"/>
      <c r="F1580" s="127"/>
      <c r="G1580" s="124"/>
      <c r="H1580" s="9">
        <v>1</v>
      </c>
      <c r="I1580" s="9">
        <v>1</v>
      </c>
      <c r="J1580" s="9">
        <v>1</v>
      </c>
      <c r="K1580" s="9">
        <v>1</v>
      </c>
      <c r="L1580" s="9">
        <v>1</v>
      </c>
      <c r="M1580" s="9">
        <v>1</v>
      </c>
      <c r="N1580" s="9">
        <v>1</v>
      </c>
      <c r="O1580" s="137" t="s">
        <v>41</v>
      </c>
      <c r="P1580" s="132" t="s">
        <v>521</v>
      </c>
    </row>
    <row r="1581" spans="1:16" ht="40.5" x14ac:dyDescent="0.35">
      <c r="A1581" s="133"/>
      <c r="B1581" s="49" t="s">
        <v>37</v>
      </c>
      <c r="C1581" s="124"/>
      <c r="D1581" s="66"/>
      <c r="E1581" s="66"/>
      <c r="F1581" s="127"/>
      <c r="G1581" s="124"/>
      <c r="H1581" s="9"/>
      <c r="I1581" s="9" t="s">
        <v>27</v>
      </c>
      <c r="J1581" s="9" t="s">
        <v>27</v>
      </c>
      <c r="K1581" s="9" t="s">
        <v>27</v>
      </c>
      <c r="L1581" s="9" t="s">
        <v>27</v>
      </c>
      <c r="M1581" s="9"/>
      <c r="N1581" s="9"/>
      <c r="O1581" s="138"/>
      <c r="P1581" s="133"/>
    </row>
    <row r="1582" spans="1:16" ht="40.5" x14ac:dyDescent="0.35">
      <c r="A1582" s="133"/>
      <c r="B1582" s="49" t="s">
        <v>10</v>
      </c>
      <c r="C1582" s="124"/>
      <c r="D1582" s="66"/>
      <c r="E1582" s="66"/>
      <c r="F1582" s="127"/>
      <c r="G1582" s="124"/>
      <c r="H1582" s="29">
        <f>H1583</f>
        <v>205711.2</v>
      </c>
      <c r="I1582" s="29">
        <f>I1583</f>
        <v>48588.2</v>
      </c>
      <c r="J1582" s="29">
        <f t="shared" ref="J1582:L1582" si="361">J1583</f>
        <v>63235.199999999997</v>
      </c>
      <c r="K1582" s="29">
        <f t="shared" si="361"/>
        <v>65659.8</v>
      </c>
      <c r="L1582" s="29">
        <f t="shared" si="361"/>
        <v>28228</v>
      </c>
      <c r="M1582" s="29">
        <f>M1583</f>
        <v>214074</v>
      </c>
      <c r="N1582" s="29">
        <f>N1583</f>
        <v>222594.4</v>
      </c>
      <c r="O1582" s="138"/>
      <c r="P1582" s="133"/>
    </row>
    <row r="1583" spans="1:16" x14ac:dyDescent="0.35">
      <c r="A1583" s="133"/>
      <c r="B1583" s="49" t="s">
        <v>32</v>
      </c>
      <c r="C1583" s="69">
        <v>126</v>
      </c>
      <c r="D1583" s="50" t="s">
        <v>477</v>
      </c>
      <c r="E1583" s="50" t="s">
        <v>477</v>
      </c>
      <c r="F1583" s="69" t="s">
        <v>381</v>
      </c>
      <c r="G1583" s="119">
        <v>600</v>
      </c>
      <c r="H1583" s="18">
        <f>SUM(I1583:L1583)</f>
        <v>205711.2</v>
      </c>
      <c r="I1583" s="18">
        <v>48588.2</v>
      </c>
      <c r="J1583" s="18">
        <v>63235.199999999997</v>
      </c>
      <c r="K1583" s="18">
        <v>65659.8</v>
      </c>
      <c r="L1583" s="18">
        <v>28228</v>
      </c>
      <c r="M1583" s="18">
        <v>214074</v>
      </c>
      <c r="N1583" s="18">
        <v>222594.4</v>
      </c>
      <c r="O1583" s="138"/>
      <c r="P1583" s="133"/>
    </row>
    <row r="1584" spans="1:16" ht="40.5" x14ac:dyDescent="0.35">
      <c r="A1584" s="133"/>
      <c r="B1584" s="49" t="s">
        <v>18</v>
      </c>
      <c r="C1584" s="69"/>
      <c r="D1584" s="83"/>
      <c r="E1584" s="83"/>
      <c r="F1584" s="86"/>
      <c r="G1584" s="69"/>
      <c r="H1584" s="36"/>
      <c r="I1584" s="36"/>
      <c r="J1584" s="36"/>
      <c r="K1584" s="36"/>
      <c r="L1584" s="36"/>
      <c r="M1584" s="36"/>
      <c r="N1584" s="36"/>
      <c r="O1584" s="138"/>
      <c r="P1584" s="133"/>
    </row>
    <row r="1585" spans="1:16" x14ac:dyDescent="0.35">
      <c r="A1585" s="133"/>
      <c r="B1585" s="49" t="s">
        <v>19</v>
      </c>
      <c r="C1585" s="69"/>
      <c r="D1585" s="83"/>
      <c r="E1585" s="83"/>
      <c r="F1585" s="86"/>
      <c r="G1585" s="69"/>
      <c r="H1585" s="9"/>
      <c r="I1585" s="9"/>
      <c r="J1585" s="9"/>
      <c r="K1585" s="9"/>
      <c r="L1585" s="9"/>
      <c r="M1585" s="9"/>
      <c r="N1585" s="9"/>
      <c r="O1585" s="138"/>
      <c r="P1585" s="133"/>
    </row>
    <row r="1586" spans="1:16" ht="40.5" x14ac:dyDescent="0.35">
      <c r="A1586" s="134"/>
      <c r="B1586" s="49" t="s">
        <v>20</v>
      </c>
      <c r="C1586" s="69"/>
      <c r="D1586" s="83"/>
      <c r="E1586" s="83"/>
      <c r="F1586" s="86"/>
      <c r="G1586" s="69"/>
      <c r="H1586" s="9"/>
      <c r="I1586" s="9"/>
      <c r="J1586" s="9"/>
      <c r="K1586" s="9"/>
      <c r="L1586" s="9"/>
      <c r="M1586" s="9"/>
      <c r="N1586" s="9"/>
      <c r="O1586" s="139"/>
      <c r="P1586" s="134"/>
    </row>
    <row r="1587" spans="1:16" ht="40.5" x14ac:dyDescent="0.35">
      <c r="A1587" s="132" t="s">
        <v>241</v>
      </c>
      <c r="B1587" s="49" t="s">
        <v>121</v>
      </c>
      <c r="C1587" s="69"/>
      <c r="D1587" s="83"/>
      <c r="E1587" s="83"/>
      <c r="F1587" s="86"/>
      <c r="G1587" s="69"/>
      <c r="H1587" s="9">
        <v>1</v>
      </c>
      <c r="I1587" s="9">
        <v>1</v>
      </c>
      <c r="J1587" s="9">
        <v>1</v>
      </c>
      <c r="K1587" s="9">
        <v>1</v>
      </c>
      <c r="L1587" s="9">
        <v>1</v>
      </c>
      <c r="M1587" s="9">
        <v>1</v>
      </c>
      <c r="N1587" s="9">
        <v>1</v>
      </c>
      <c r="O1587" s="137" t="s">
        <v>41</v>
      </c>
      <c r="P1587" s="132" t="s">
        <v>281</v>
      </c>
    </row>
    <row r="1588" spans="1:16" ht="40.5" x14ac:dyDescent="0.35">
      <c r="A1588" s="133"/>
      <c r="B1588" s="49" t="s">
        <v>37</v>
      </c>
      <c r="C1588" s="69"/>
      <c r="D1588" s="83"/>
      <c r="E1588" s="83"/>
      <c r="F1588" s="86"/>
      <c r="G1588" s="69"/>
      <c r="H1588" s="9"/>
      <c r="I1588" s="9" t="s">
        <v>27</v>
      </c>
      <c r="J1588" s="9" t="s">
        <v>27</v>
      </c>
      <c r="K1588" s="9" t="s">
        <v>27</v>
      </c>
      <c r="L1588" s="9" t="s">
        <v>27</v>
      </c>
      <c r="M1588" s="9"/>
      <c r="N1588" s="9"/>
      <c r="O1588" s="138"/>
      <c r="P1588" s="133"/>
    </row>
    <row r="1589" spans="1:16" ht="40.5" x14ac:dyDescent="0.35">
      <c r="A1589" s="133"/>
      <c r="B1589" s="49" t="s">
        <v>10</v>
      </c>
      <c r="C1589" s="69"/>
      <c r="D1589" s="83"/>
      <c r="E1589" s="83"/>
      <c r="F1589" s="86"/>
      <c r="G1589" s="69"/>
      <c r="H1589" s="29">
        <f>H1590</f>
        <v>10669</v>
      </c>
      <c r="I1589" s="29">
        <f>I1590</f>
        <v>2674.3</v>
      </c>
      <c r="J1589" s="29">
        <f t="shared" ref="J1589:L1589" si="362">J1590</f>
        <v>2173.1</v>
      </c>
      <c r="K1589" s="29">
        <f t="shared" si="362"/>
        <v>2810.1</v>
      </c>
      <c r="L1589" s="29">
        <f t="shared" si="362"/>
        <v>3011.5</v>
      </c>
      <c r="M1589" s="29">
        <f>M1590</f>
        <v>10831.4</v>
      </c>
      <c r="N1589" s="29">
        <f>N1590</f>
        <v>11003.2</v>
      </c>
      <c r="O1589" s="138"/>
      <c r="P1589" s="133"/>
    </row>
    <row r="1590" spans="1:16" x14ac:dyDescent="0.35">
      <c r="A1590" s="133"/>
      <c r="B1590" s="49" t="s">
        <v>32</v>
      </c>
      <c r="C1590" s="69">
        <v>126</v>
      </c>
      <c r="D1590" s="50" t="s">
        <v>477</v>
      </c>
      <c r="E1590" s="50" t="s">
        <v>485</v>
      </c>
      <c r="F1590" s="69" t="s">
        <v>382</v>
      </c>
      <c r="G1590" s="119">
        <v>600</v>
      </c>
      <c r="H1590" s="18">
        <f>SUM(I1590:L1590)</f>
        <v>10669</v>
      </c>
      <c r="I1590" s="18">
        <v>2674.3</v>
      </c>
      <c r="J1590" s="18">
        <v>2173.1</v>
      </c>
      <c r="K1590" s="18">
        <v>2810.1</v>
      </c>
      <c r="L1590" s="18">
        <v>3011.5</v>
      </c>
      <c r="M1590" s="18">
        <v>10831.4</v>
      </c>
      <c r="N1590" s="18">
        <v>11003.2</v>
      </c>
      <c r="O1590" s="138"/>
      <c r="P1590" s="133"/>
    </row>
    <row r="1591" spans="1:16" ht="40.5" x14ac:dyDescent="0.35">
      <c r="A1591" s="133"/>
      <c r="B1591" s="49" t="s">
        <v>18</v>
      </c>
      <c r="C1591" s="69"/>
      <c r="D1591" s="83"/>
      <c r="E1591" s="83"/>
      <c r="F1591" s="86"/>
      <c r="G1591" s="69"/>
      <c r="H1591" s="36"/>
      <c r="I1591" s="36"/>
      <c r="J1591" s="36"/>
      <c r="K1591" s="36"/>
      <c r="L1591" s="36"/>
      <c r="M1591" s="36"/>
      <c r="N1591" s="36"/>
      <c r="O1591" s="138"/>
      <c r="P1591" s="133"/>
    </row>
    <row r="1592" spans="1:16" x14ac:dyDescent="0.35">
      <c r="A1592" s="133"/>
      <c r="B1592" s="49" t="s">
        <v>19</v>
      </c>
      <c r="C1592" s="69"/>
      <c r="D1592" s="83"/>
      <c r="E1592" s="83"/>
      <c r="F1592" s="86"/>
      <c r="G1592" s="69"/>
      <c r="H1592" s="36"/>
      <c r="I1592" s="36"/>
      <c r="J1592" s="36"/>
      <c r="K1592" s="36"/>
      <c r="L1592" s="36"/>
      <c r="M1592" s="36"/>
      <c r="N1592" s="36"/>
      <c r="O1592" s="138"/>
      <c r="P1592" s="133"/>
    </row>
    <row r="1593" spans="1:16" ht="40.5" x14ac:dyDescent="0.35">
      <c r="A1593" s="134"/>
      <c r="B1593" s="49" t="s">
        <v>20</v>
      </c>
      <c r="C1593" s="69"/>
      <c r="D1593" s="83"/>
      <c r="E1593" s="83"/>
      <c r="F1593" s="86"/>
      <c r="G1593" s="69"/>
      <c r="H1593" s="36"/>
      <c r="I1593" s="36"/>
      <c r="J1593" s="36"/>
      <c r="K1593" s="36"/>
      <c r="L1593" s="36"/>
      <c r="M1593" s="36"/>
      <c r="N1593" s="36"/>
      <c r="O1593" s="139"/>
      <c r="P1593" s="134"/>
    </row>
    <row r="1594" spans="1:16" x14ac:dyDescent="0.35">
      <c r="A1594" s="132" t="s">
        <v>203</v>
      </c>
      <c r="B1594" s="49" t="s">
        <v>309</v>
      </c>
      <c r="C1594" s="69"/>
      <c r="D1594" s="83"/>
      <c r="E1594" s="83"/>
      <c r="F1594" s="86"/>
      <c r="G1594" s="69"/>
      <c r="H1594" s="38">
        <f t="shared" ref="H1594:N1595" si="363">H1595</f>
        <v>216380.2</v>
      </c>
      <c r="I1594" s="38">
        <f>I1595</f>
        <v>51262.5</v>
      </c>
      <c r="J1594" s="38">
        <f t="shared" ref="J1594:L1594" si="364">J1595</f>
        <v>65408.299999999996</v>
      </c>
      <c r="K1594" s="38">
        <f t="shared" si="364"/>
        <v>68469.900000000009</v>
      </c>
      <c r="L1594" s="38">
        <f t="shared" si="364"/>
        <v>31239.5</v>
      </c>
      <c r="M1594" s="38">
        <f t="shared" si="363"/>
        <v>224905.4</v>
      </c>
      <c r="N1594" s="38">
        <f t="shared" si="363"/>
        <v>233597.6</v>
      </c>
      <c r="O1594" s="137"/>
      <c r="P1594" s="137" t="s">
        <v>27</v>
      </c>
    </row>
    <row r="1595" spans="1:16" ht="40.5" x14ac:dyDescent="0.35">
      <c r="A1595" s="133"/>
      <c r="B1595" s="49" t="s">
        <v>28</v>
      </c>
      <c r="C1595" s="124"/>
      <c r="D1595" s="66"/>
      <c r="E1595" s="66"/>
      <c r="F1595" s="127"/>
      <c r="G1595" s="124"/>
      <c r="H1595" s="36">
        <f t="shared" si="363"/>
        <v>216380.2</v>
      </c>
      <c r="I1595" s="36">
        <f>I1596</f>
        <v>51262.5</v>
      </c>
      <c r="J1595" s="36">
        <f t="shared" ref="J1595:L1595" si="365">J1596</f>
        <v>65408.299999999996</v>
      </c>
      <c r="K1595" s="36">
        <f t="shared" si="365"/>
        <v>68469.900000000009</v>
      </c>
      <c r="L1595" s="36">
        <f t="shared" si="365"/>
        <v>31239.5</v>
      </c>
      <c r="M1595" s="36">
        <f t="shared" si="363"/>
        <v>224905.4</v>
      </c>
      <c r="N1595" s="36">
        <f t="shared" si="363"/>
        <v>233597.6</v>
      </c>
      <c r="O1595" s="138"/>
      <c r="P1595" s="138"/>
    </row>
    <row r="1596" spans="1:16" x14ac:dyDescent="0.35">
      <c r="A1596" s="133"/>
      <c r="B1596" s="49" t="s">
        <v>29</v>
      </c>
      <c r="C1596" s="119">
        <v>126</v>
      </c>
      <c r="D1596" s="50"/>
      <c r="E1596" s="50"/>
      <c r="F1596" s="65"/>
      <c r="G1596" s="119"/>
      <c r="H1596" s="9">
        <f>H1583+H1590</f>
        <v>216380.2</v>
      </c>
      <c r="I1596" s="9">
        <f>I1590+I1583</f>
        <v>51262.5</v>
      </c>
      <c r="J1596" s="9">
        <f t="shared" ref="J1596:L1596" si="366">J1590+J1583</f>
        <v>65408.299999999996</v>
      </c>
      <c r="K1596" s="9">
        <f t="shared" si="366"/>
        <v>68469.900000000009</v>
      </c>
      <c r="L1596" s="9">
        <f t="shared" si="366"/>
        <v>31239.5</v>
      </c>
      <c r="M1596" s="9">
        <f>M1583+M1590</f>
        <v>224905.4</v>
      </c>
      <c r="N1596" s="9">
        <f>N1583+N1590</f>
        <v>233597.6</v>
      </c>
      <c r="O1596" s="138"/>
      <c r="P1596" s="138"/>
    </row>
    <row r="1597" spans="1:16" ht="40.5" x14ac:dyDescent="0.35">
      <c r="A1597" s="133"/>
      <c r="B1597" s="49" t="s">
        <v>18</v>
      </c>
      <c r="C1597" s="124"/>
      <c r="D1597" s="66"/>
      <c r="E1597" s="66"/>
      <c r="F1597" s="127"/>
      <c r="G1597" s="124"/>
      <c r="H1597" s="36"/>
      <c r="I1597" s="36"/>
      <c r="J1597" s="36"/>
      <c r="K1597" s="36"/>
      <c r="L1597" s="36"/>
      <c r="M1597" s="36"/>
      <c r="N1597" s="36"/>
      <c r="O1597" s="138"/>
      <c r="P1597" s="138"/>
    </row>
    <row r="1598" spans="1:16" x14ac:dyDescent="0.35">
      <c r="A1598" s="133"/>
      <c r="B1598" s="49" t="s">
        <v>19</v>
      </c>
      <c r="C1598" s="124"/>
      <c r="D1598" s="66"/>
      <c r="E1598" s="66"/>
      <c r="F1598" s="127"/>
      <c r="G1598" s="124"/>
      <c r="H1598" s="9"/>
      <c r="I1598" s="9"/>
      <c r="J1598" s="9"/>
      <c r="K1598" s="9"/>
      <c r="L1598" s="9"/>
      <c r="M1598" s="9"/>
      <c r="N1598" s="9"/>
      <c r="O1598" s="138"/>
      <c r="P1598" s="138"/>
    </row>
    <row r="1599" spans="1:16" ht="40.5" x14ac:dyDescent="0.35">
      <c r="A1599" s="134"/>
      <c r="B1599" s="49" t="s">
        <v>14</v>
      </c>
      <c r="C1599" s="124"/>
      <c r="D1599" s="66"/>
      <c r="E1599" s="66"/>
      <c r="F1599" s="127"/>
      <c r="G1599" s="124"/>
      <c r="H1599" s="9"/>
      <c r="I1599" s="9"/>
      <c r="J1599" s="9"/>
      <c r="K1599" s="9"/>
      <c r="L1599" s="9"/>
      <c r="M1599" s="9"/>
      <c r="N1599" s="9"/>
      <c r="O1599" s="139"/>
      <c r="P1599" s="139"/>
    </row>
    <row r="1600" spans="1:16" ht="40.5" x14ac:dyDescent="0.35">
      <c r="A1600" s="178" t="s">
        <v>204</v>
      </c>
      <c r="B1600" s="67" t="s">
        <v>309</v>
      </c>
      <c r="C1600" s="92"/>
      <c r="D1600" s="93"/>
      <c r="E1600" s="93"/>
      <c r="F1600" s="94"/>
      <c r="G1600" s="92"/>
      <c r="H1600" s="13">
        <f>H1601+H1605</f>
        <v>4119045.3962900005</v>
      </c>
      <c r="I1600" s="13">
        <f t="shared" ref="I1600:L1600" si="367">I1601+I1605</f>
        <v>692224.88986</v>
      </c>
      <c r="J1600" s="13">
        <f t="shared" si="367"/>
        <v>336384.57817999995</v>
      </c>
      <c r="K1600" s="13">
        <f t="shared" si="367"/>
        <v>695947.2329399999</v>
      </c>
      <c r="L1600" s="13">
        <f t="shared" si="367"/>
        <v>2394488.6953099999</v>
      </c>
      <c r="M1600" s="13">
        <f>M1601+M1605</f>
        <v>5945995.4019999998</v>
      </c>
      <c r="N1600" s="13">
        <f>N1601+N1605</f>
        <v>5486592.09669</v>
      </c>
      <c r="O1600" s="129"/>
      <c r="P1600" s="120"/>
    </row>
    <row r="1601" spans="1:16" ht="60.75" x14ac:dyDescent="0.35">
      <c r="A1601" s="179"/>
      <c r="B1601" s="67" t="s">
        <v>55</v>
      </c>
      <c r="C1601" s="123"/>
      <c r="D1601" s="59"/>
      <c r="E1601" s="59"/>
      <c r="F1601" s="68"/>
      <c r="G1601" s="123"/>
      <c r="H1601" s="13">
        <f>H1602+H1603+H1604</f>
        <v>3599432.3962900005</v>
      </c>
      <c r="I1601" s="13">
        <f t="shared" ref="I1601:N1601" si="368">I1602+I1603+I1604</f>
        <v>692224.88986</v>
      </c>
      <c r="J1601" s="13">
        <f t="shared" si="368"/>
        <v>242784.57817999998</v>
      </c>
      <c r="K1601" s="13">
        <f t="shared" si="368"/>
        <v>624947.2329399999</v>
      </c>
      <c r="L1601" s="13">
        <f t="shared" si="368"/>
        <v>2039475.6953099999</v>
      </c>
      <c r="M1601" s="13">
        <f t="shared" si="368"/>
        <v>3954996.4019999998</v>
      </c>
      <c r="N1601" s="13">
        <f t="shared" si="368"/>
        <v>4001366.09669</v>
      </c>
      <c r="O1601" s="191"/>
      <c r="P1601" s="137" t="s">
        <v>27</v>
      </c>
    </row>
    <row r="1602" spans="1:16" x14ac:dyDescent="0.35">
      <c r="A1602" s="179"/>
      <c r="B1602" s="67" t="s">
        <v>29</v>
      </c>
      <c r="C1602" s="123">
        <v>126</v>
      </c>
      <c r="D1602" s="59"/>
      <c r="E1602" s="59"/>
      <c r="F1602" s="68"/>
      <c r="G1602" s="123"/>
      <c r="H1602" s="13">
        <f>H1596+H1564</f>
        <v>2448339.0962900002</v>
      </c>
      <c r="I1602" s="13">
        <f t="shared" ref="I1602:L1602" si="369">I1596+I1564</f>
        <v>677994.5</v>
      </c>
      <c r="J1602" s="13">
        <f t="shared" si="369"/>
        <v>100889.73999999999</v>
      </c>
      <c r="K1602" s="13">
        <f t="shared" si="369"/>
        <v>391622.5</v>
      </c>
      <c r="L1602" s="13">
        <f t="shared" si="369"/>
        <v>1277832.35629</v>
      </c>
      <c r="M1602" s="13">
        <f>M1596+M1564</f>
        <v>1857836.8019999999</v>
      </c>
      <c r="N1602" s="13">
        <f>N1596+N1564</f>
        <v>1968571.8966899998</v>
      </c>
      <c r="O1602" s="192"/>
      <c r="P1602" s="138"/>
    </row>
    <row r="1603" spans="1:16" x14ac:dyDescent="0.35">
      <c r="A1603" s="179"/>
      <c r="B1603" s="67" t="s">
        <v>195</v>
      </c>
      <c r="C1603" s="123">
        <v>124</v>
      </c>
      <c r="D1603" s="59"/>
      <c r="E1603" s="59"/>
      <c r="F1603" s="68"/>
      <c r="G1603" s="123"/>
      <c r="H1603" s="13">
        <f>H1565</f>
        <v>1141287.5999999999</v>
      </c>
      <c r="I1603" s="13">
        <f t="shared" ref="I1603:L1603" si="370">I1565</f>
        <v>14230.389859999999</v>
      </c>
      <c r="J1603" s="13">
        <f t="shared" si="370"/>
        <v>141894.83817999999</v>
      </c>
      <c r="K1603" s="13">
        <f t="shared" si="370"/>
        <v>223519.03293999998</v>
      </c>
      <c r="L1603" s="13">
        <f t="shared" si="370"/>
        <v>761643.33901999996</v>
      </c>
      <c r="M1603" s="13">
        <f>M1565</f>
        <v>2097159.6</v>
      </c>
      <c r="N1603" s="13">
        <f>N1565</f>
        <v>2032794.2000000002</v>
      </c>
      <c r="O1603" s="192"/>
      <c r="P1603" s="138"/>
    </row>
    <row r="1604" spans="1:16" x14ac:dyDescent="0.35">
      <c r="A1604" s="179"/>
      <c r="B1604" s="67" t="s">
        <v>628</v>
      </c>
      <c r="C1604" s="104">
        <v>120</v>
      </c>
      <c r="D1604" s="105"/>
      <c r="E1604" s="105"/>
      <c r="F1604" s="117"/>
      <c r="G1604" s="104"/>
      <c r="H1604" s="13">
        <f>H1566</f>
        <v>9805.7000000000007</v>
      </c>
      <c r="I1604" s="13">
        <f t="shared" ref="I1604:N1604" si="371">I1566</f>
        <v>0</v>
      </c>
      <c r="J1604" s="13">
        <f t="shared" si="371"/>
        <v>0</v>
      </c>
      <c r="K1604" s="13">
        <f t="shared" si="371"/>
        <v>9805.7000000000007</v>
      </c>
      <c r="L1604" s="13">
        <f t="shared" si="371"/>
        <v>0</v>
      </c>
      <c r="M1604" s="13">
        <f t="shared" si="371"/>
        <v>0</v>
      </c>
      <c r="N1604" s="13">
        <f t="shared" si="371"/>
        <v>0</v>
      </c>
      <c r="O1604" s="192"/>
      <c r="P1604" s="138"/>
    </row>
    <row r="1605" spans="1:16" ht="60.75" x14ac:dyDescent="0.35">
      <c r="A1605" s="179"/>
      <c r="B1605" s="67" t="s">
        <v>304</v>
      </c>
      <c r="C1605" s="104"/>
      <c r="D1605" s="105"/>
      <c r="E1605" s="105"/>
      <c r="F1605" s="106"/>
      <c r="G1605" s="104"/>
      <c r="H1605" s="13">
        <f>H1606+H1607</f>
        <v>519613</v>
      </c>
      <c r="I1605" s="13">
        <f t="shared" ref="I1605:N1605" si="372">I1606+I1607</f>
        <v>0</v>
      </c>
      <c r="J1605" s="13">
        <f t="shared" si="372"/>
        <v>93600</v>
      </c>
      <c r="K1605" s="13">
        <f t="shared" si="372"/>
        <v>71000</v>
      </c>
      <c r="L1605" s="13">
        <f t="shared" si="372"/>
        <v>355013</v>
      </c>
      <c r="M1605" s="13">
        <f t="shared" si="372"/>
        <v>1990999</v>
      </c>
      <c r="N1605" s="13">
        <f t="shared" si="372"/>
        <v>1485226</v>
      </c>
      <c r="O1605" s="192"/>
      <c r="P1605" s="138"/>
    </row>
    <row r="1606" spans="1:16" x14ac:dyDescent="0.35">
      <c r="A1606" s="179"/>
      <c r="B1606" s="67" t="s">
        <v>29</v>
      </c>
      <c r="C1606" s="104">
        <v>126</v>
      </c>
      <c r="D1606" s="105"/>
      <c r="E1606" s="105"/>
      <c r="F1606" s="106"/>
      <c r="G1606" s="104"/>
      <c r="H1606" s="13">
        <f>H1568</f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f>M1568</f>
        <v>88010.5</v>
      </c>
      <c r="N1606" s="13">
        <f>N1568</f>
        <v>0</v>
      </c>
      <c r="O1606" s="192"/>
      <c r="P1606" s="138"/>
    </row>
    <row r="1607" spans="1:16" x14ac:dyDescent="0.35">
      <c r="A1607" s="179"/>
      <c r="B1607" s="67" t="s">
        <v>195</v>
      </c>
      <c r="C1607" s="104">
        <v>124</v>
      </c>
      <c r="D1607" s="105"/>
      <c r="E1607" s="105"/>
      <c r="F1607" s="106"/>
      <c r="G1607" s="104"/>
      <c r="H1607" s="13">
        <f>H1569</f>
        <v>519613</v>
      </c>
      <c r="I1607" s="13">
        <f>I1569</f>
        <v>0</v>
      </c>
      <c r="J1607" s="13">
        <f>J1569</f>
        <v>93600</v>
      </c>
      <c r="K1607" s="13">
        <f>K1569</f>
        <v>71000</v>
      </c>
      <c r="L1607" s="13">
        <f>L1569</f>
        <v>355013</v>
      </c>
      <c r="M1607" s="13">
        <f>M1569</f>
        <v>1902988.5</v>
      </c>
      <c r="N1607" s="13">
        <f>N1569</f>
        <v>1485226</v>
      </c>
      <c r="O1607" s="192"/>
      <c r="P1607" s="138"/>
    </row>
    <row r="1608" spans="1:16" x14ac:dyDescent="0.35">
      <c r="A1608" s="179"/>
      <c r="B1608" s="67" t="s">
        <v>19</v>
      </c>
      <c r="C1608" s="123"/>
      <c r="D1608" s="59"/>
      <c r="E1608" s="59"/>
      <c r="F1608" s="68"/>
      <c r="G1608" s="123"/>
      <c r="H1608" s="13"/>
      <c r="I1608" s="13"/>
      <c r="J1608" s="13"/>
      <c r="K1608" s="13"/>
      <c r="L1608" s="13"/>
      <c r="M1608" s="13"/>
      <c r="N1608" s="13"/>
      <c r="O1608" s="192"/>
      <c r="P1608" s="138"/>
    </row>
    <row r="1609" spans="1:16" ht="40.5" x14ac:dyDescent="0.35">
      <c r="A1609" s="180"/>
      <c r="B1609" s="67" t="s">
        <v>20</v>
      </c>
      <c r="C1609" s="123"/>
      <c r="D1609" s="59"/>
      <c r="E1609" s="59"/>
      <c r="F1609" s="68"/>
      <c r="G1609" s="123"/>
      <c r="H1609" s="13"/>
      <c r="I1609" s="13"/>
      <c r="J1609" s="13"/>
      <c r="K1609" s="13"/>
      <c r="L1609" s="13"/>
      <c r="M1609" s="13"/>
      <c r="N1609" s="39"/>
      <c r="O1609" s="193"/>
      <c r="P1609" s="139"/>
    </row>
    <row r="1610" spans="1:16" x14ac:dyDescent="0.35">
      <c r="A1610" s="140" t="s">
        <v>333</v>
      </c>
      <c r="B1610" s="141"/>
      <c r="C1610" s="141"/>
      <c r="D1610" s="141"/>
      <c r="E1610" s="141"/>
      <c r="F1610" s="141"/>
      <c r="G1610" s="141"/>
      <c r="H1610" s="141"/>
      <c r="I1610" s="141"/>
      <c r="J1610" s="141"/>
      <c r="K1610" s="141"/>
      <c r="L1610" s="141"/>
      <c r="M1610" s="141"/>
      <c r="N1610" s="141"/>
      <c r="O1610" s="141"/>
      <c r="P1610" s="142"/>
    </row>
    <row r="1611" spans="1:16" x14ac:dyDescent="0.35">
      <c r="A1611" s="143" t="s">
        <v>282</v>
      </c>
      <c r="B1611" s="144"/>
      <c r="C1611" s="144"/>
      <c r="D1611" s="144"/>
      <c r="E1611" s="144"/>
      <c r="F1611" s="144"/>
      <c r="G1611" s="144"/>
      <c r="H1611" s="144"/>
      <c r="I1611" s="144"/>
      <c r="J1611" s="144"/>
      <c r="K1611" s="144"/>
      <c r="L1611" s="144"/>
      <c r="M1611" s="144"/>
      <c r="N1611" s="144"/>
      <c r="O1611" s="144"/>
      <c r="P1611" s="145"/>
    </row>
    <row r="1612" spans="1:16" x14ac:dyDescent="0.35">
      <c r="A1612" s="146" t="s">
        <v>213</v>
      </c>
      <c r="B1612" s="147"/>
      <c r="C1612" s="147"/>
      <c r="D1612" s="147"/>
      <c r="E1612" s="147"/>
      <c r="F1612" s="147"/>
      <c r="G1612" s="147"/>
      <c r="H1612" s="147"/>
      <c r="I1612" s="147"/>
      <c r="J1612" s="147"/>
      <c r="K1612" s="147"/>
      <c r="L1612" s="147"/>
      <c r="M1612" s="147"/>
      <c r="N1612" s="147"/>
      <c r="O1612" s="147"/>
      <c r="P1612" s="148"/>
    </row>
    <row r="1613" spans="1:16" x14ac:dyDescent="0.35">
      <c r="A1613" s="146" t="s">
        <v>214</v>
      </c>
      <c r="B1613" s="147"/>
      <c r="C1613" s="147"/>
      <c r="D1613" s="147"/>
      <c r="E1613" s="147"/>
      <c r="F1613" s="147"/>
      <c r="G1613" s="147"/>
      <c r="H1613" s="147"/>
      <c r="I1613" s="147"/>
      <c r="J1613" s="147"/>
      <c r="K1613" s="147"/>
      <c r="L1613" s="147"/>
      <c r="M1613" s="147"/>
      <c r="N1613" s="147"/>
      <c r="O1613" s="147"/>
      <c r="P1613" s="148"/>
    </row>
    <row r="1614" spans="1:16" ht="61.5" x14ac:dyDescent="0.35">
      <c r="A1614" s="132" t="s">
        <v>215</v>
      </c>
      <c r="B1614" s="103" t="s">
        <v>233</v>
      </c>
      <c r="C1614" s="119"/>
      <c r="D1614" s="50"/>
      <c r="E1614" s="50"/>
      <c r="F1614" s="65"/>
      <c r="G1614" s="119"/>
      <c r="H1614" s="9" t="s">
        <v>48</v>
      </c>
      <c r="I1614" s="9" t="s">
        <v>48</v>
      </c>
      <c r="J1614" s="9" t="s">
        <v>48</v>
      </c>
      <c r="K1614" s="9" t="s">
        <v>48</v>
      </c>
      <c r="L1614" s="9" t="s">
        <v>48</v>
      </c>
      <c r="M1614" s="9" t="s">
        <v>48</v>
      </c>
      <c r="N1614" s="9" t="s">
        <v>48</v>
      </c>
      <c r="O1614" s="191" t="s">
        <v>558</v>
      </c>
      <c r="P1614" s="132" t="s">
        <v>227</v>
      </c>
    </row>
    <row r="1615" spans="1:16" ht="40.5" x14ac:dyDescent="0.35">
      <c r="A1615" s="133"/>
      <c r="B1615" s="49" t="s">
        <v>16</v>
      </c>
      <c r="C1615" s="119"/>
      <c r="D1615" s="50"/>
      <c r="E1615" s="50"/>
      <c r="F1615" s="65"/>
      <c r="G1615" s="119"/>
      <c r="H1615" s="9"/>
      <c r="I1615" s="9" t="s">
        <v>27</v>
      </c>
      <c r="J1615" s="9" t="s">
        <v>27</v>
      </c>
      <c r="K1615" s="9" t="s">
        <v>27</v>
      </c>
      <c r="L1615" s="9" t="s">
        <v>27</v>
      </c>
      <c r="M1615" s="9"/>
      <c r="N1615" s="9"/>
      <c r="O1615" s="192"/>
      <c r="P1615" s="133"/>
    </row>
    <row r="1616" spans="1:16" ht="40.5" x14ac:dyDescent="0.35">
      <c r="A1616" s="133"/>
      <c r="B1616" s="49" t="s">
        <v>10</v>
      </c>
      <c r="C1616" s="119"/>
      <c r="D1616" s="50"/>
      <c r="E1616" s="50"/>
      <c r="F1616" s="65"/>
      <c r="G1616" s="119"/>
      <c r="H1616" s="9">
        <f>H1617+H1620</f>
        <v>37577212.5</v>
      </c>
      <c r="I1616" s="9">
        <f t="shared" ref="I1616:L1616" si="373">I1617+I1620</f>
        <v>11578732.100000001</v>
      </c>
      <c r="J1616" s="9">
        <f t="shared" si="373"/>
        <v>7205219.7000000002</v>
      </c>
      <c r="K1616" s="9">
        <f t="shared" si="373"/>
        <v>9396630.5</v>
      </c>
      <c r="L1616" s="9">
        <f t="shared" si="373"/>
        <v>9396630.1999999993</v>
      </c>
      <c r="M1616" s="9">
        <f>M1617+M1620</f>
        <v>40053158</v>
      </c>
      <c r="N1616" s="9">
        <f>N1617+N1620</f>
        <v>42445854.299999997</v>
      </c>
      <c r="O1616" s="192"/>
      <c r="P1616" s="133"/>
    </row>
    <row r="1617" spans="1:16" x14ac:dyDescent="0.35">
      <c r="A1617" s="133"/>
      <c r="B1617" s="49" t="s">
        <v>32</v>
      </c>
      <c r="C1617" s="119"/>
      <c r="D1617" s="50"/>
      <c r="E1617" s="50"/>
      <c r="F1617" s="65"/>
      <c r="G1617" s="119"/>
      <c r="H1617" s="9">
        <f>H1624+H1631</f>
        <v>13148465.800000001</v>
      </c>
      <c r="I1617" s="9">
        <f>I1631</f>
        <v>5478527.4000000004</v>
      </c>
      <c r="J1617" s="9">
        <f t="shared" ref="J1617:L1617" si="374">J1631</f>
        <v>1095705.5</v>
      </c>
      <c r="K1617" s="9">
        <f t="shared" si="374"/>
        <v>3287116.5</v>
      </c>
      <c r="L1617" s="9">
        <f t="shared" si="374"/>
        <v>3287116.4</v>
      </c>
      <c r="M1617" s="9">
        <f>M1624+M1631</f>
        <v>13653768.800000001</v>
      </c>
      <c r="N1617" s="9">
        <f>N1624+N1631</f>
        <v>14194263.9</v>
      </c>
      <c r="O1617" s="192"/>
      <c r="P1617" s="133"/>
    </row>
    <row r="1618" spans="1:16" ht="40.5" x14ac:dyDescent="0.35">
      <c r="A1618" s="133"/>
      <c r="B1618" s="49" t="s">
        <v>18</v>
      </c>
      <c r="C1618" s="69"/>
      <c r="D1618" s="83"/>
      <c r="E1618" s="83"/>
      <c r="F1618" s="86"/>
      <c r="G1618" s="69"/>
      <c r="H1618" s="9"/>
      <c r="I1618" s="9"/>
      <c r="J1618" s="9"/>
      <c r="K1618" s="9"/>
      <c r="L1618" s="9"/>
      <c r="M1618" s="9"/>
      <c r="N1618" s="9"/>
      <c r="O1618" s="192"/>
      <c r="P1618" s="133"/>
    </row>
    <row r="1619" spans="1:16" x14ac:dyDescent="0.35">
      <c r="A1619" s="133"/>
      <c r="B1619" s="49" t="s">
        <v>19</v>
      </c>
      <c r="C1619" s="69"/>
      <c r="D1619" s="83"/>
      <c r="E1619" s="83"/>
      <c r="F1619" s="86"/>
      <c r="G1619" s="69"/>
      <c r="H1619" s="9"/>
      <c r="I1619" s="9"/>
      <c r="J1619" s="9"/>
      <c r="K1619" s="9"/>
      <c r="L1619" s="9"/>
      <c r="M1619" s="9"/>
      <c r="N1619" s="9"/>
      <c r="O1619" s="192"/>
      <c r="P1619" s="133"/>
    </row>
    <row r="1620" spans="1:16" ht="40.5" x14ac:dyDescent="0.35">
      <c r="A1620" s="134"/>
      <c r="B1620" s="49" t="s">
        <v>20</v>
      </c>
      <c r="C1620" s="69"/>
      <c r="D1620" s="83"/>
      <c r="E1620" s="83"/>
      <c r="F1620" s="86"/>
      <c r="G1620" s="69"/>
      <c r="H1620" s="9">
        <f>H1627</f>
        <v>24428746.699999999</v>
      </c>
      <c r="I1620" s="9">
        <f t="shared" ref="I1620:L1620" si="375">I1627</f>
        <v>6100204.7000000002</v>
      </c>
      <c r="J1620" s="9">
        <f t="shared" si="375"/>
        <v>6109514.2000000002</v>
      </c>
      <c r="K1620" s="9">
        <f t="shared" si="375"/>
        <v>6109514</v>
      </c>
      <c r="L1620" s="9">
        <f t="shared" si="375"/>
        <v>6109513.7999999998</v>
      </c>
      <c r="M1620" s="9">
        <f>M1627</f>
        <v>26399389.199999999</v>
      </c>
      <c r="N1620" s="9">
        <f>N1627</f>
        <v>28251590.399999999</v>
      </c>
      <c r="O1620" s="193"/>
      <c r="P1620" s="134"/>
    </row>
    <row r="1621" spans="1:16" ht="61.5" x14ac:dyDescent="0.35">
      <c r="A1621" s="132" t="s">
        <v>569</v>
      </c>
      <c r="B1621" s="103" t="s">
        <v>233</v>
      </c>
      <c r="C1621" s="119"/>
      <c r="D1621" s="50"/>
      <c r="E1621" s="50"/>
      <c r="F1621" s="65"/>
      <c r="G1621" s="119"/>
      <c r="H1621" s="9" t="s">
        <v>48</v>
      </c>
      <c r="I1621" s="9" t="s">
        <v>48</v>
      </c>
      <c r="J1621" s="9" t="s">
        <v>48</v>
      </c>
      <c r="K1621" s="9" t="s">
        <v>48</v>
      </c>
      <c r="L1621" s="9" t="s">
        <v>48</v>
      </c>
      <c r="M1621" s="9" t="s">
        <v>48</v>
      </c>
      <c r="N1621" s="9" t="s">
        <v>48</v>
      </c>
      <c r="O1621" s="191" t="s">
        <v>559</v>
      </c>
      <c r="P1621" s="132" t="s">
        <v>236</v>
      </c>
    </row>
    <row r="1622" spans="1:16" ht="40.5" x14ac:dyDescent="0.35">
      <c r="A1622" s="133"/>
      <c r="B1622" s="49" t="s">
        <v>33</v>
      </c>
      <c r="C1622" s="119"/>
      <c r="D1622" s="50"/>
      <c r="E1622" s="50"/>
      <c r="F1622" s="65"/>
      <c r="G1622" s="119"/>
      <c r="H1622" s="9"/>
      <c r="I1622" s="9" t="s">
        <v>27</v>
      </c>
      <c r="J1622" s="9" t="s">
        <v>27</v>
      </c>
      <c r="K1622" s="9" t="s">
        <v>27</v>
      </c>
      <c r="L1622" s="9" t="s">
        <v>27</v>
      </c>
      <c r="M1622" s="9"/>
      <c r="N1622" s="9"/>
      <c r="O1622" s="192"/>
      <c r="P1622" s="133"/>
    </row>
    <row r="1623" spans="1:16" ht="40.5" x14ac:dyDescent="0.35">
      <c r="A1623" s="133"/>
      <c r="B1623" s="49" t="s">
        <v>10</v>
      </c>
      <c r="C1623" s="119"/>
      <c r="D1623" s="50"/>
      <c r="E1623" s="50"/>
      <c r="F1623" s="50"/>
      <c r="G1623" s="119"/>
      <c r="H1623" s="9">
        <f>H1627</f>
        <v>24428746.699999999</v>
      </c>
      <c r="I1623" s="9">
        <f t="shared" ref="I1623:K1623" si="376">I1627</f>
        <v>6100204.7000000002</v>
      </c>
      <c r="J1623" s="9">
        <f t="shared" si="376"/>
        <v>6109514.2000000002</v>
      </c>
      <c r="K1623" s="9">
        <f t="shared" si="376"/>
        <v>6109514</v>
      </c>
      <c r="L1623" s="9">
        <f>L1627</f>
        <v>6109513.7999999998</v>
      </c>
      <c r="M1623" s="9">
        <f>M1627</f>
        <v>26399389.199999999</v>
      </c>
      <c r="N1623" s="9">
        <f>N1627</f>
        <v>28251590.399999999</v>
      </c>
      <c r="O1623" s="192"/>
      <c r="P1623" s="133"/>
    </row>
    <row r="1624" spans="1:16" x14ac:dyDescent="0.35">
      <c r="A1624" s="133"/>
      <c r="B1624" s="49" t="s">
        <v>32</v>
      </c>
      <c r="C1624" s="119"/>
      <c r="D1624" s="50"/>
      <c r="E1624" s="50"/>
      <c r="F1624" s="50"/>
      <c r="G1624" s="119"/>
      <c r="H1624" s="9"/>
      <c r="I1624" s="9"/>
      <c r="J1624" s="9"/>
      <c r="K1624" s="9"/>
      <c r="L1624" s="9"/>
      <c r="M1624" s="9"/>
      <c r="N1624" s="9"/>
      <c r="O1624" s="192"/>
      <c r="P1624" s="133"/>
    </row>
    <row r="1625" spans="1:16" ht="40.5" x14ac:dyDescent="0.35">
      <c r="A1625" s="133"/>
      <c r="B1625" s="49" t="s">
        <v>18</v>
      </c>
      <c r="C1625" s="69"/>
      <c r="D1625" s="83"/>
      <c r="E1625" s="83"/>
      <c r="F1625" s="86"/>
      <c r="G1625" s="69"/>
      <c r="H1625" s="9"/>
      <c r="I1625" s="9"/>
      <c r="J1625" s="9"/>
      <c r="K1625" s="9"/>
      <c r="L1625" s="9"/>
      <c r="M1625" s="9"/>
      <c r="N1625" s="9"/>
      <c r="O1625" s="192"/>
      <c r="P1625" s="133"/>
    </row>
    <row r="1626" spans="1:16" x14ac:dyDescent="0.35">
      <c r="A1626" s="133"/>
      <c r="B1626" s="49" t="s">
        <v>19</v>
      </c>
      <c r="C1626" s="69"/>
      <c r="D1626" s="83"/>
      <c r="E1626" s="83"/>
      <c r="F1626" s="86"/>
      <c r="G1626" s="69"/>
      <c r="H1626" s="9"/>
      <c r="I1626" s="9"/>
      <c r="J1626" s="9"/>
      <c r="K1626" s="9"/>
      <c r="L1626" s="9"/>
      <c r="M1626" s="9"/>
      <c r="N1626" s="9"/>
      <c r="O1626" s="192"/>
      <c r="P1626" s="133"/>
    </row>
    <row r="1627" spans="1:16" ht="40.5" x14ac:dyDescent="0.35">
      <c r="A1627" s="134"/>
      <c r="B1627" s="49" t="s">
        <v>20</v>
      </c>
      <c r="C1627" s="69"/>
      <c r="D1627" s="83"/>
      <c r="E1627" s="83"/>
      <c r="F1627" s="86"/>
      <c r="G1627" s="69"/>
      <c r="H1627" s="9">
        <f>SUM(I1627:L1627)</f>
        <v>24428746.699999999</v>
      </c>
      <c r="I1627" s="9">
        <v>6100204.7000000002</v>
      </c>
      <c r="J1627" s="9">
        <v>6109514.2000000002</v>
      </c>
      <c r="K1627" s="9">
        <v>6109514</v>
      </c>
      <c r="L1627" s="9">
        <v>6109513.7999999998</v>
      </c>
      <c r="M1627" s="9">
        <v>26399389.199999999</v>
      </c>
      <c r="N1627" s="9">
        <v>28251590.399999999</v>
      </c>
      <c r="O1627" s="193"/>
      <c r="P1627" s="134"/>
    </row>
    <row r="1628" spans="1:16" ht="61.5" x14ac:dyDescent="0.35">
      <c r="A1628" s="132" t="s">
        <v>216</v>
      </c>
      <c r="B1628" s="103" t="s">
        <v>233</v>
      </c>
      <c r="C1628" s="119"/>
      <c r="D1628" s="50"/>
      <c r="E1628" s="50"/>
      <c r="F1628" s="65"/>
      <c r="G1628" s="119"/>
      <c r="H1628" s="9" t="s">
        <v>48</v>
      </c>
      <c r="I1628" s="9" t="s">
        <v>48</v>
      </c>
      <c r="J1628" s="9" t="s">
        <v>48</v>
      </c>
      <c r="K1628" s="9" t="s">
        <v>48</v>
      </c>
      <c r="L1628" s="9" t="s">
        <v>48</v>
      </c>
      <c r="M1628" s="9" t="s">
        <v>48</v>
      </c>
      <c r="N1628" s="9" t="s">
        <v>48</v>
      </c>
      <c r="O1628" s="191" t="s">
        <v>558</v>
      </c>
      <c r="P1628" s="132" t="s">
        <v>237</v>
      </c>
    </row>
    <row r="1629" spans="1:16" ht="40.5" x14ac:dyDescent="0.35">
      <c r="A1629" s="133"/>
      <c r="B1629" s="49" t="s">
        <v>33</v>
      </c>
      <c r="C1629" s="119"/>
      <c r="D1629" s="50"/>
      <c r="E1629" s="50"/>
      <c r="F1629" s="65"/>
      <c r="G1629" s="119"/>
      <c r="H1629" s="9"/>
      <c r="I1629" s="9" t="s">
        <v>27</v>
      </c>
      <c r="J1629" s="9" t="s">
        <v>27</v>
      </c>
      <c r="K1629" s="9" t="s">
        <v>27</v>
      </c>
      <c r="L1629" s="9" t="s">
        <v>27</v>
      </c>
      <c r="M1629" s="9"/>
      <c r="N1629" s="9"/>
      <c r="O1629" s="192"/>
      <c r="P1629" s="133"/>
    </row>
    <row r="1630" spans="1:16" ht="40.5" x14ac:dyDescent="0.35">
      <c r="A1630" s="133"/>
      <c r="B1630" s="49" t="s">
        <v>10</v>
      </c>
      <c r="C1630" s="119"/>
      <c r="D1630" s="50"/>
      <c r="E1630" s="50"/>
      <c r="F1630" s="50"/>
      <c r="G1630" s="119"/>
      <c r="H1630" s="9">
        <f>H1631</f>
        <v>13148465.800000001</v>
      </c>
      <c r="I1630" s="9">
        <f>I1631</f>
        <v>5478527.4000000004</v>
      </c>
      <c r="J1630" s="9">
        <f t="shared" ref="J1630:L1630" si="377">J1631</f>
        <v>1095705.5</v>
      </c>
      <c r="K1630" s="9">
        <f t="shared" si="377"/>
        <v>3287116.5</v>
      </c>
      <c r="L1630" s="9">
        <f t="shared" si="377"/>
        <v>3287116.4</v>
      </c>
      <c r="M1630" s="9">
        <f>M1631</f>
        <v>13653768.800000001</v>
      </c>
      <c r="N1630" s="9">
        <f>N1631</f>
        <v>14194263.9</v>
      </c>
      <c r="O1630" s="192"/>
      <c r="P1630" s="133"/>
    </row>
    <row r="1631" spans="1:16" x14ac:dyDescent="0.35">
      <c r="A1631" s="133"/>
      <c r="B1631" s="49" t="s">
        <v>32</v>
      </c>
      <c r="C1631" s="119">
        <v>126</v>
      </c>
      <c r="D1631" s="50" t="s">
        <v>479</v>
      </c>
      <c r="E1631" s="50" t="s">
        <v>480</v>
      </c>
      <c r="F1631" s="50" t="s">
        <v>238</v>
      </c>
      <c r="G1631" s="119">
        <v>300</v>
      </c>
      <c r="H1631" s="9">
        <v>13148465.800000001</v>
      </c>
      <c r="I1631" s="9">
        <v>5478527.4000000004</v>
      </c>
      <c r="J1631" s="9">
        <v>1095705.5</v>
      </c>
      <c r="K1631" s="9">
        <v>3287116.5</v>
      </c>
      <c r="L1631" s="9">
        <v>3287116.4</v>
      </c>
      <c r="M1631" s="9">
        <v>13653768.800000001</v>
      </c>
      <c r="N1631" s="9">
        <v>14194263.9</v>
      </c>
      <c r="O1631" s="192"/>
      <c r="P1631" s="133"/>
    </row>
    <row r="1632" spans="1:16" ht="40.5" x14ac:dyDescent="0.35">
      <c r="A1632" s="133"/>
      <c r="B1632" s="49" t="s">
        <v>18</v>
      </c>
      <c r="C1632" s="69"/>
      <c r="D1632" s="83"/>
      <c r="E1632" s="83"/>
      <c r="F1632" s="86"/>
      <c r="G1632" s="69"/>
      <c r="H1632" s="9"/>
      <c r="I1632" s="9"/>
      <c r="J1632" s="9"/>
      <c r="K1632" s="9"/>
      <c r="L1632" s="9"/>
      <c r="M1632" s="9"/>
      <c r="N1632" s="9"/>
      <c r="O1632" s="192"/>
      <c r="P1632" s="133"/>
    </row>
    <row r="1633" spans="1:16" x14ac:dyDescent="0.35">
      <c r="A1633" s="133"/>
      <c r="B1633" s="49" t="s">
        <v>19</v>
      </c>
      <c r="C1633" s="69"/>
      <c r="D1633" s="83"/>
      <c r="E1633" s="83"/>
      <c r="F1633" s="86"/>
      <c r="G1633" s="69"/>
      <c r="H1633" s="9"/>
      <c r="I1633" s="9"/>
      <c r="J1633" s="9"/>
      <c r="K1633" s="9"/>
      <c r="L1633" s="9"/>
      <c r="M1633" s="9"/>
      <c r="N1633" s="9"/>
      <c r="O1633" s="192"/>
      <c r="P1633" s="133"/>
    </row>
    <row r="1634" spans="1:16" ht="40.5" x14ac:dyDescent="0.35">
      <c r="A1634" s="134"/>
      <c r="B1634" s="49" t="s">
        <v>20</v>
      </c>
      <c r="C1634" s="69"/>
      <c r="D1634" s="83"/>
      <c r="E1634" s="83"/>
      <c r="F1634" s="86"/>
      <c r="G1634" s="69"/>
      <c r="H1634" s="9"/>
      <c r="I1634" s="9"/>
      <c r="J1634" s="9"/>
      <c r="K1634" s="9"/>
      <c r="L1634" s="9"/>
      <c r="M1634" s="9"/>
      <c r="N1634" s="9"/>
      <c r="O1634" s="193"/>
      <c r="P1634" s="134"/>
    </row>
    <row r="1635" spans="1:16" x14ac:dyDescent="0.35">
      <c r="A1635" s="132" t="s">
        <v>255</v>
      </c>
      <c r="B1635" s="53" t="s">
        <v>23</v>
      </c>
      <c r="C1635" s="119"/>
      <c r="D1635" s="50"/>
      <c r="E1635" s="50"/>
      <c r="F1635" s="65"/>
      <c r="G1635" s="119"/>
      <c r="H1635" s="9">
        <v>1</v>
      </c>
      <c r="I1635" s="9">
        <v>1</v>
      </c>
      <c r="J1635" s="9">
        <v>1</v>
      </c>
      <c r="K1635" s="9">
        <v>1</v>
      </c>
      <c r="L1635" s="9">
        <v>1</v>
      </c>
      <c r="M1635" s="9">
        <v>1</v>
      </c>
      <c r="N1635" s="9">
        <v>1</v>
      </c>
      <c r="O1635" s="136" t="s">
        <v>557</v>
      </c>
      <c r="P1635" s="149" t="s">
        <v>225</v>
      </c>
    </row>
    <row r="1636" spans="1:16" ht="40.5" x14ac:dyDescent="0.35">
      <c r="A1636" s="133"/>
      <c r="B1636" s="49" t="s">
        <v>33</v>
      </c>
      <c r="C1636" s="119"/>
      <c r="D1636" s="50"/>
      <c r="E1636" s="50"/>
      <c r="F1636" s="65"/>
      <c r="G1636" s="119"/>
      <c r="H1636" s="9"/>
      <c r="I1636" s="9" t="s">
        <v>27</v>
      </c>
      <c r="J1636" s="9" t="s">
        <v>27</v>
      </c>
      <c r="K1636" s="9" t="s">
        <v>27</v>
      </c>
      <c r="L1636" s="9" t="s">
        <v>27</v>
      </c>
      <c r="M1636" s="9"/>
      <c r="N1636" s="9"/>
      <c r="O1636" s="136"/>
      <c r="P1636" s="149"/>
    </row>
    <row r="1637" spans="1:16" ht="40.5" x14ac:dyDescent="0.35">
      <c r="A1637" s="133"/>
      <c r="B1637" s="49" t="s">
        <v>10</v>
      </c>
      <c r="C1637" s="119"/>
      <c r="D1637" s="50"/>
      <c r="E1637" s="50"/>
      <c r="F1637" s="65"/>
      <c r="G1637" s="119"/>
      <c r="H1637" s="36">
        <f>H1641</f>
        <v>135621.70000000001</v>
      </c>
      <c r="I1637" s="36">
        <f t="shared" ref="I1637:L1637" si="378">I1641</f>
        <v>17835.599999999999</v>
      </c>
      <c r="J1637" s="36">
        <f t="shared" si="378"/>
        <v>29467.8</v>
      </c>
      <c r="K1637" s="36">
        <f t="shared" si="378"/>
        <v>36662.6</v>
      </c>
      <c r="L1637" s="36">
        <f t="shared" si="378"/>
        <v>51655.7</v>
      </c>
      <c r="M1637" s="36">
        <f>M1641</f>
        <v>135621.70000000001</v>
      </c>
      <c r="N1637" s="36">
        <f>N1641</f>
        <v>135621.70000000001</v>
      </c>
      <c r="O1637" s="136"/>
      <c r="P1637" s="149"/>
    </row>
    <row r="1638" spans="1:16" x14ac:dyDescent="0.35">
      <c r="A1638" s="133"/>
      <c r="B1638" s="49" t="s">
        <v>32</v>
      </c>
      <c r="C1638" s="119"/>
      <c r="D1638" s="50"/>
      <c r="E1638" s="50"/>
      <c r="F1638" s="119"/>
      <c r="G1638" s="119"/>
      <c r="H1638" s="9"/>
      <c r="I1638" s="9"/>
      <c r="J1638" s="9"/>
      <c r="K1638" s="9"/>
      <c r="L1638" s="9"/>
      <c r="M1638" s="9"/>
      <c r="N1638" s="9"/>
      <c r="O1638" s="136"/>
      <c r="P1638" s="149"/>
    </row>
    <row r="1639" spans="1:16" ht="40.5" x14ac:dyDescent="0.35">
      <c r="A1639" s="133"/>
      <c r="B1639" s="49" t="s">
        <v>18</v>
      </c>
      <c r="C1639" s="69"/>
      <c r="D1639" s="83"/>
      <c r="E1639" s="83"/>
      <c r="F1639" s="86"/>
      <c r="G1639" s="69"/>
      <c r="H1639" s="9"/>
      <c r="I1639" s="9"/>
      <c r="J1639" s="9"/>
      <c r="K1639" s="9"/>
      <c r="L1639" s="9"/>
      <c r="M1639" s="9"/>
      <c r="N1639" s="9"/>
      <c r="O1639" s="136"/>
      <c r="P1639" s="149"/>
    </row>
    <row r="1640" spans="1:16" x14ac:dyDescent="0.35">
      <c r="A1640" s="133"/>
      <c r="B1640" s="49" t="s">
        <v>19</v>
      </c>
      <c r="C1640" s="69"/>
      <c r="D1640" s="83"/>
      <c r="E1640" s="83"/>
      <c r="F1640" s="86"/>
      <c r="G1640" s="69"/>
      <c r="H1640" s="9"/>
      <c r="I1640" s="9"/>
      <c r="J1640" s="9"/>
      <c r="K1640" s="9"/>
      <c r="L1640" s="9"/>
      <c r="M1640" s="9"/>
      <c r="N1640" s="9"/>
      <c r="O1640" s="136"/>
      <c r="P1640" s="149"/>
    </row>
    <row r="1641" spans="1:16" ht="40.5" x14ac:dyDescent="0.35">
      <c r="A1641" s="134"/>
      <c r="B1641" s="49" t="s">
        <v>20</v>
      </c>
      <c r="C1641" s="69"/>
      <c r="D1641" s="83"/>
      <c r="E1641" s="83"/>
      <c r="F1641" s="86"/>
      <c r="G1641" s="69"/>
      <c r="H1641" s="9">
        <f>SUM(I1641:L1641)</f>
        <v>135621.70000000001</v>
      </c>
      <c r="I1641" s="9">
        <v>17835.599999999999</v>
      </c>
      <c r="J1641" s="9">
        <v>29467.8</v>
      </c>
      <c r="K1641" s="9">
        <v>36662.6</v>
      </c>
      <c r="L1641" s="9">
        <v>51655.7</v>
      </c>
      <c r="M1641" s="9">
        <v>135621.70000000001</v>
      </c>
      <c r="N1641" s="9">
        <v>135621.70000000001</v>
      </c>
      <c r="O1641" s="136"/>
      <c r="P1641" s="149"/>
    </row>
    <row r="1642" spans="1:16" ht="61.5" x14ac:dyDescent="0.35">
      <c r="A1642" s="132" t="s">
        <v>471</v>
      </c>
      <c r="B1642" s="103" t="s">
        <v>393</v>
      </c>
      <c r="C1642" s="119"/>
      <c r="D1642" s="50"/>
      <c r="E1642" s="50"/>
      <c r="F1642" s="65"/>
      <c r="G1642" s="119"/>
      <c r="H1642" s="9" t="s">
        <v>48</v>
      </c>
      <c r="I1642" s="9" t="s">
        <v>48</v>
      </c>
      <c r="J1642" s="9" t="s">
        <v>48</v>
      </c>
      <c r="K1642" s="9" t="s">
        <v>48</v>
      </c>
      <c r="L1642" s="9" t="s">
        <v>48</v>
      </c>
      <c r="M1642" s="9" t="s">
        <v>48</v>
      </c>
      <c r="N1642" s="9" t="s">
        <v>48</v>
      </c>
      <c r="O1642" s="191" t="s">
        <v>559</v>
      </c>
      <c r="P1642" s="149" t="s">
        <v>394</v>
      </c>
    </row>
    <row r="1643" spans="1:16" ht="40.5" x14ac:dyDescent="0.35">
      <c r="A1643" s="133"/>
      <c r="B1643" s="49" t="s">
        <v>33</v>
      </c>
      <c r="C1643" s="119"/>
      <c r="D1643" s="50"/>
      <c r="E1643" s="50"/>
      <c r="F1643" s="65"/>
      <c r="G1643" s="119"/>
      <c r="H1643" s="9"/>
      <c r="I1643" s="9" t="s">
        <v>27</v>
      </c>
      <c r="J1643" s="9" t="s">
        <v>27</v>
      </c>
      <c r="K1643" s="9" t="s">
        <v>27</v>
      </c>
      <c r="L1643" s="9" t="s">
        <v>27</v>
      </c>
      <c r="M1643" s="9"/>
      <c r="N1643" s="9"/>
      <c r="O1643" s="192"/>
      <c r="P1643" s="149"/>
    </row>
    <row r="1644" spans="1:16" ht="40.5" x14ac:dyDescent="0.35">
      <c r="A1644" s="133"/>
      <c r="B1644" s="49" t="s">
        <v>10</v>
      </c>
      <c r="C1644" s="119"/>
      <c r="D1644" s="50"/>
      <c r="E1644" s="50"/>
      <c r="F1644" s="65"/>
      <c r="G1644" s="119"/>
      <c r="H1644" s="36">
        <f>H1648</f>
        <v>225208</v>
      </c>
      <c r="I1644" s="36">
        <f t="shared" ref="I1644:L1644" si="379">I1648</f>
        <v>56302</v>
      </c>
      <c r="J1644" s="36">
        <f t="shared" si="379"/>
        <v>56302</v>
      </c>
      <c r="K1644" s="36">
        <f t="shared" si="379"/>
        <v>56302</v>
      </c>
      <c r="L1644" s="36">
        <f t="shared" si="379"/>
        <v>56302</v>
      </c>
      <c r="M1644" s="36">
        <f>M1648</f>
        <v>635144.30000000005</v>
      </c>
      <c r="N1644" s="36">
        <f>N1648</f>
        <v>923320.5</v>
      </c>
      <c r="O1644" s="192"/>
      <c r="P1644" s="149"/>
    </row>
    <row r="1645" spans="1:16" x14ac:dyDescent="0.35">
      <c r="A1645" s="133"/>
      <c r="B1645" s="49" t="s">
        <v>32</v>
      </c>
      <c r="C1645" s="119"/>
      <c r="D1645" s="50"/>
      <c r="E1645" s="50"/>
      <c r="F1645" s="119"/>
      <c r="G1645" s="119"/>
      <c r="H1645" s="9"/>
      <c r="I1645" s="9"/>
      <c r="J1645" s="9"/>
      <c r="K1645" s="9"/>
      <c r="L1645" s="9"/>
      <c r="M1645" s="9"/>
      <c r="N1645" s="9"/>
      <c r="O1645" s="192"/>
      <c r="P1645" s="149"/>
    </row>
    <row r="1646" spans="1:16" ht="40.5" x14ac:dyDescent="0.35">
      <c r="A1646" s="133"/>
      <c r="B1646" s="49" t="s">
        <v>18</v>
      </c>
      <c r="C1646" s="69"/>
      <c r="D1646" s="83"/>
      <c r="E1646" s="83"/>
      <c r="F1646" s="86"/>
      <c r="G1646" s="69"/>
      <c r="H1646" s="9"/>
      <c r="I1646" s="9"/>
      <c r="J1646" s="9"/>
      <c r="K1646" s="9"/>
      <c r="L1646" s="9"/>
      <c r="M1646" s="9"/>
      <c r="N1646" s="9"/>
      <c r="O1646" s="192"/>
      <c r="P1646" s="149"/>
    </row>
    <row r="1647" spans="1:16" x14ac:dyDescent="0.35">
      <c r="A1647" s="133"/>
      <c r="B1647" s="49" t="s">
        <v>19</v>
      </c>
      <c r="C1647" s="69"/>
      <c r="D1647" s="83"/>
      <c r="E1647" s="83"/>
      <c r="F1647" s="86"/>
      <c r="G1647" s="69"/>
      <c r="H1647" s="9"/>
      <c r="I1647" s="9"/>
      <c r="J1647" s="9"/>
      <c r="K1647" s="9"/>
      <c r="L1647" s="9"/>
      <c r="M1647" s="9"/>
      <c r="N1647" s="9"/>
      <c r="O1647" s="192"/>
      <c r="P1647" s="149"/>
    </row>
    <row r="1648" spans="1:16" ht="40.5" x14ac:dyDescent="0.35">
      <c r="A1648" s="134"/>
      <c r="B1648" s="49" t="s">
        <v>20</v>
      </c>
      <c r="C1648" s="69"/>
      <c r="D1648" s="83"/>
      <c r="E1648" s="83"/>
      <c r="F1648" s="86"/>
      <c r="G1648" s="69"/>
      <c r="H1648" s="9">
        <f>SUM(I1648:L1648)</f>
        <v>225208</v>
      </c>
      <c r="I1648" s="9">
        <v>56302</v>
      </c>
      <c r="J1648" s="9">
        <v>56302</v>
      </c>
      <c r="K1648" s="9">
        <v>56302</v>
      </c>
      <c r="L1648" s="9">
        <v>56302</v>
      </c>
      <c r="M1648" s="9">
        <v>635144.30000000005</v>
      </c>
      <c r="N1648" s="9">
        <v>923320.5</v>
      </c>
      <c r="O1648" s="193"/>
      <c r="P1648" s="149"/>
    </row>
    <row r="1649" spans="1:16" x14ac:dyDescent="0.35">
      <c r="A1649" s="132" t="s">
        <v>334</v>
      </c>
      <c r="B1649" s="49" t="s">
        <v>309</v>
      </c>
      <c r="C1649" s="69"/>
      <c r="D1649" s="83"/>
      <c r="E1649" s="83"/>
      <c r="F1649" s="86"/>
      <c r="G1649" s="69"/>
      <c r="H1649" s="9">
        <f>H1650+H1654</f>
        <v>37938042.200000003</v>
      </c>
      <c r="I1649" s="9">
        <f t="shared" ref="I1649:L1649" si="380">I1650+I1654</f>
        <v>11652869.699999999</v>
      </c>
      <c r="J1649" s="9">
        <f t="shared" si="380"/>
        <v>7290989.5</v>
      </c>
      <c r="K1649" s="9">
        <f t="shared" si="380"/>
        <v>9489595.0999999996</v>
      </c>
      <c r="L1649" s="9">
        <f t="shared" si="380"/>
        <v>9504587.9000000004</v>
      </c>
      <c r="M1649" s="9">
        <f>M1650+M1654</f>
        <v>40823924</v>
      </c>
      <c r="N1649" s="9">
        <f>N1650+N1654</f>
        <v>43504796.5</v>
      </c>
      <c r="O1649" s="136"/>
      <c r="P1649" s="136" t="s">
        <v>27</v>
      </c>
    </row>
    <row r="1650" spans="1:16" ht="40.5" x14ac:dyDescent="0.35">
      <c r="A1650" s="133"/>
      <c r="B1650" s="49" t="s">
        <v>28</v>
      </c>
      <c r="C1650" s="69"/>
      <c r="D1650" s="83"/>
      <c r="E1650" s="83"/>
      <c r="F1650" s="86"/>
      <c r="G1650" s="69"/>
      <c r="H1650" s="9">
        <f>H1651</f>
        <v>13148465.800000001</v>
      </c>
      <c r="I1650" s="9">
        <f t="shared" ref="I1650:L1650" si="381">I1651</f>
        <v>5478527.4000000004</v>
      </c>
      <c r="J1650" s="9">
        <f t="shared" si="381"/>
        <v>1095705.5</v>
      </c>
      <c r="K1650" s="9">
        <f t="shared" si="381"/>
        <v>3287116.5</v>
      </c>
      <c r="L1650" s="9">
        <f t="shared" si="381"/>
        <v>3287116.4</v>
      </c>
      <c r="M1650" s="9">
        <f>M1651</f>
        <v>13653768.800000001</v>
      </c>
      <c r="N1650" s="9">
        <f>N1651</f>
        <v>14194263.9</v>
      </c>
      <c r="O1650" s="136"/>
      <c r="P1650" s="136"/>
    </row>
    <row r="1651" spans="1:16" x14ac:dyDescent="0.35">
      <c r="A1651" s="133"/>
      <c r="B1651" s="49" t="s">
        <v>29</v>
      </c>
      <c r="C1651" s="69">
        <v>126</v>
      </c>
      <c r="D1651" s="83"/>
      <c r="E1651" s="83"/>
      <c r="F1651" s="86"/>
      <c r="G1651" s="69"/>
      <c r="H1651" s="9">
        <f>H1617</f>
        <v>13148465.800000001</v>
      </c>
      <c r="I1651" s="9">
        <f t="shared" ref="I1651:L1651" si="382">I1617</f>
        <v>5478527.4000000004</v>
      </c>
      <c r="J1651" s="9">
        <f t="shared" si="382"/>
        <v>1095705.5</v>
      </c>
      <c r="K1651" s="9">
        <f t="shared" si="382"/>
        <v>3287116.5</v>
      </c>
      <c r="L1651" s="9">
        <f t="shared" si="382"/>
        <v>3287116.4</v>
      </c>
      <c r="M1651" s="9">
        <f t="shared" ref="M1651:N1651" si="383">M1617</f>
        <v>13653768.800000001</v>
      </c>
      <c r="N1651" s="9">
        <f t="shared" si="383"/>
        <v>14194263.9</v>
      </c>
      <c r="O1651" s="136"/>
      <c r="P1651" s="136"/>
    </row>
    <row r="1652" spans="1:16" ht="40.5" x14ac:dyDescent="0.35">
      <c r="A1652" s="133"/>
      <c r="B1652" s="49" t="s">
        <v>18</v>
      </c>
      <c r="C1652" s="69"/>
      <c r="D1652" s="83"/>
      <c r="E1652" s="83"/>
      <c r="F1652" s="86"/>
      <c r="G1652" s="69"/>
      <c r="H1652" s="9"/>
      <c r="I1652" s="9"/>
      <c r="J1652" s="9"/>
      <c r="K1652" s="9"/>
      <c r="L1652" s="9"/>
      <c r="M1652" s="9"/>
      <c r="N1652" s="9"/>
      <c r="O1652" s="136"/>
      <c r="P1652" s="136"/>
    </row>
    <row r="1653" spans="1:16" x14ac:dyDescent="0.35">
      <c r="A1653" s="133"/>
      <c r="B1653" s="49" t="s">
        <v>19</v>
      </c>
      <c r="C1653" s="69"/>
      <c r="D1653" s="83"/>
      <c r="E1653" s="83"/>
      <c r="F1653" s="86"/>
      <c r="G1653" s="69"/>
      <c r="H1653" s="9"/>
      <c r="I1653" s="9"/>
      <c r="J1653" s="9"/>
      <c r="K1653" s="9"/>
      <c r="L1653" s="9"/>
      <c r="M1653" s="9"/>
      <c r="N1653" s="9"/>
      <c r="O1653" s="136"/>
      <c r="P1653" s="136"/>
    </row>
    <row r="1654" spans="1:16" ht="40.5" x14ac:dyDescent="0.35">
      <c r="A1654" s="134"/>
      <c r="B1654" s="49" t="s">
        <v>14</v>
      </c>
      <c r="C1654" s="69"/>
      <c r="D1654" s="83"/>
      <c r="E1654" s="83"/>
      <c r="F1654" s="86"/>
      <c r="G1654" s="69"/>
      <c r="H1654" s="9">
        <f>H1641+H1620+H1648</f>
        <v>24789576.399999999</v>
      </c>
      <c r="I1654" s="9">
        <f t="shared" ref="I1654:L1654" si="384">I1641+I1620+I1648</f>
        <v>6174342.2999999998</v>
      </c>
      <c r="J1654" s="9">
        <f t="shared" si="384"/>
        <v>6195284</v>
      </c>
      <c r="K1654" s="9">
        <f t="shared" si="384"/>
        <v>6202478.5999999996</v>
      </c>
      <c r="L1654" s="9">
        <f t="shared" si="384"/>
        <v>6217471.5</v>
      </c>
      <c r="M1654" s="9">
        <f>M1641+M1620+M1648</f>
        <v>27170155.199999999</v>
      </c>
      <c r="N1654" s="9">
        <f>N1641+N1620+N1648</f>
        <v>29310532.599999998</v>
      </c>
      <c r="O1654" s="136"/>
      <c r="P1654" s="136"/>
    </row>
    <row r="1655" spans="1:16" ht="60.75" x14ac:dyDescent="0.35">
      <c r="A1655" s="178" t="s">
        <v>217</v>
      </c>
      <c r="B1655" s="67" t="s">
        <v>26</v>
      </c>
      <c r="C1655" s="92"/>
      <c r="D1655" s="93"/>
      <c r="E1655" s="93"/>
      <c r="F1655" s="94"/>
      <c r="G1655" s="92"/>
      <c r="H1655" s="13">
        <f>H1656+H1660</f>
        <v>37938042.200000003</v>
      </c>
      <c r="I1655" s="13">
        <f t="shared" ref="I1655:L1655" si="385">I1656+I1660</f>
        <v>11652869.699999999</v>
      </c>
      <c r="J1655" s="13">
        <f t="shared" si="385"/>
        <v>7290989.5</v>
      </c>
      <c r="K1655" s="13">
        <f t="shared" si="385"/>
        <v>9489595.0999999996</v>
      </c>
      <c r="L1655" s="13">
        <f t="shared" si="385"/>
        <v>9504587.9000000004</v>
      </c>
      <c r="M1655" s="13">
        <f>M1656+M1660</f>
        <v>40823924</v>
      </c>
      <c r="N1655" s="13">
        <f>N1656+N1660</f>
        <v>43504796.5</v>
      </c>
      <c r="O1655" s="188"/>
      <c r="P1655" s="178" t="s">
        <v>27</v>
      </c>
    </row>
    <row r="1656" spans="1:16" ht="60.75" x14ac:dyDescent="0.35">
      <c r="A1656" s="179"/>
      <c r="B1656" s="67" t="s">
        <v>55</v>
      </c>
      <c r="C1656" s="123"/>
      <c r="D1656" s="59"/>
      <c r="E1656" s="59"/>
      <c r="F1656" s="68"/>
      <c r="G1656" s="123"/>
      <c r="H1656" s="13">
        <f>H1657</f>
        <v>13148465.800000001</v>
      </c>
      <c r="I1656" s="13">
        <f t="shared" ref="I1656:L1656" si="386">I1657</f>
        <v>5478527.4000000004</v>
      </c>
      <c r="J1656" s="13">
        <f t="shared" si="386"/>
        <v>1095705.5</v>
      </c>
      <c r="K1656" s="13">
        <f t="shared" si="386"/>
        <v>3287116.5</v>
      </c>
      <c r="L1656" s="13">
        <f t="shared" si="386"/>
        <v>3287116.4</v>
      </c>
      <c r="M1656" s="13">
        <f>M1657</f>
        <v>13653768.800000001</v>
      </c>
      <c r="N1656" s="13">
        <f>N1657</f>
        <v>14194263.9</v>
      </c>
      <c r="O1656" s="189"/>
      <c r="P1656" s="179"/>
    </row>
    <row r="1657" spans="1:16" x14ac:dyDescent="0.35">
      <c r="A1657" s="179"/>
      <c r="B1657" s="67" t="s">
        <v>29</v>
      </c>
      <c r="C1657" s="123">
        <v>126</v>
      </c>
      <c r="D1657" s="59"/>
      <c r="E1657" s="59"/>
      <c r="F1657" s="68"/>
      <c r="G1657" s="123"/>
      <c r="H1657" s="13">
        <f>H1651</f>
        <v>13148465.800000001</v>
      </c>
      <c r="I1657" s="13">
        <f t="shared" ref="I1657:L1657" si="387">I1651</f>
        <v>5478527.4000000004</v>
      </c>
      <c r="J1657" s="13">
        <f t="shared" si="387"/>
        <v>1095705.5</v>
      </c>
      <c r="K1657" s="13">
        <f t="shared" si="387"/>
        <v>3287116.5</v>
      </c>
      <c r="L1657" s="13">
        <f t="shared" si="387"/>
        <v>3287116.4</v>
      </c>
      <c r="M1657" s="13">
        <f>M1651</f>
        <v>13653768.800000001</v>
      </c>
      <c r="N1657" s="13">
        <f>N1651</f>
        <v>14194263.9</v>
      </c>
      <c r="O1657" s="189"/>
      <c r="P1657" s="179"/>
    </row>
    <row r="1658" spans="1:16" ht="40.5" x14ac:dyDescent="0.35">
      <c r="A1658" s="179"/>
      <c r="B1658" s="67" t="s">
        <v>18</v>
      </c>
      <c r="C1658" s="104"/>
      <c r="D1658" s="105"/>
      <c r="E1658" s="105"/>
      <c r="F1658" s="106"/>
      <c r="G1658" s="104"/>
      <c r="H1658" s="13"/>
      <c r="I1658" s="13"/>
      <c r="J1658" s="13"/>
      <c r="K1658" s="13"/>
      <c r="L1658" s="13"/>
      <c r="M1658" s="13"/>
      <c r="N1658" s="13"/>
      <c r="O1658" s="189"/>
      <c r="P1658" s="179"/>
    </row>
    <row r="1659" spans="1:16" x14ac:dyDescent="0.35">
      <c r="A1659" s="179"/>
      <c r="B1659" s="67" t="s">
        <v>19</v>
      </c>
      <c r="C1659" s="123"/>
      <c r="D1659" s="59"/>
      <c r="E1659" s="59"/>
      <c r="F1659" s="68"/>
      <c r="G1659" s="123"/>
      <c r="H1659" s="13"/>
      <c r="I1659" s="13"/>
      <c r="J1659" s="13"/>
      <c r="K1659" s="13"/>
      <c r="L1659" s="13"/>
      <c r="M1659" s="13"/>
      <c r="N1659" s="13"/>
      <c r="O1659" s="189"/>
      <c r="P1659" s="179"/>
    </row>
    <row r="1660" spans="1:16" ht="40.5" x14ac:dyDescent="0.35">
      <c r="A1660" s="180"/>
      <c r="B1660" s="67" t="s">
        <v>20</v>
      </c>
      <c r="C1660" s="123"/>
      <c r="D1660" s="59"/>
      <c r="E1660" s="59"/>
      <c r="F1660" s="68"/>
      <c r="G1660" s="123"/>
      <c r="H1660" s="13">
        <f>H1654</f>
        <v>24789576.399999999</v>
      </c>
      <c r="I1660" s="13">
        <f t="shared" ref="I1660:L1660" si="388">I1654</f>
        <v>6174342.2999999998</v>
      </c>
      <c r="J1660" s="13">
        <f t="shared" si="388"/>
        <v>6195284</v>
      </c>
      <c r="K1660" s="13">
        <f t="shared" si="388"/>
        <v>6202478.5999999996</v>
      </c>
      <c r="L1660" s="13">
        <f t="shared" si="388"/>
        <v>6217471.5</v>
      </c>
      <c r="M1660" s="13">
        <f>M1654</f>
        <v>27170155.199999999</v>
      </c>
      <c r="N1660" s="13">
        <f>N1654</f>
        <v>29310532.599999998</v>
      </c>
      <c r="O1660" s="190"/>
      <c r="P1660" s="180"/>
    </row>
    <row r="1661" spans="1:16" x14ac:dyDescent="0.35">
      <c r="A1661" s="149" t="s">
        <v>299</v>
      </c>
      <c r="B1661" s="149"/>
      <c r="C1661" s="149"/>
      <c r="D1661" s="149"/>
      <c r="E1661" s="149"/>
      <c r="F1661" s="149"/>
      <c r="G1661" s="149"/>
      <c r="H1661" s="149"/>
      <c r="I1661" s="149"/>
      <c r="J1661" s="149"/>
      <c r="K1661" s="149"/>
      <c r="L1661" s="149"/>
      <c r="M1661" s="149"/>
      <c r="N1661" s="149"/>
      <c r="O1661" s="149"/>
      <c r="P1661" s="149"/>
    </row>
    <row r="1662" spans="1:16" x14ac:dyDescent="0.35">
      <c r="A1662" s="149" t="s">
        <v>301</v>
      </c>
      <c r="B1662" s="149"/>
      <c r="C1662" s="149"/>
      <c r="D1662" s="149"/>
      <c r="E1662" s="149"/>
      <c r="F1662" s="149"/>
      <c r="G1662" s="149"/>
      <c r="H1662" s="149"/>
      <c r="I1662" s="149"/>
      <c r="J1662" s="149"/>
      <c r="K1662" s="149"/>
      <c r="L1662" s="149"/>
      <c r="M1662" s="149"/>
      <c r="N1662" s="149"/>
      <c r="O1662" s="149"/>
      <c r="P1662" s="149"/>
    </row>
    <row r="1663" spans="1:16" x14ac:dyDescent="0.35">
      <c r="A1663" s="184" t="s">
        <v>300</v>
      </c>
      <c r="B1663" s="185"/>
      <c r="C1663" s="185"/>
      <c r="D1663" s="185"/>
      <c r="E1663" s="185"/>
      <c r="F1663" s="185"/>
      <c r="G1663" s="185"/>
      <c r="H1663" s="185"/>
      <c r="I1663" s="185"/>
      <c r="J1663" s="185"/>
      <c r="K1663" s="185"/>
      <c r="L1663" s="185"/>
      <c r="M1663" s="185"/>
      <c r="N1663" s="185"/>
      <c r="O1663" s="185"/>
      <c r="P1663" s="186"/>
    </row>
    <row r="1664" spans="1:16" x14ac:dyDescent="0.35">
      <c r="A1664" s="184" t="s">
        <v>302</v>
      </c>
      <c r="B1664" s="185"/>
      <c r="C1664" s="185"/>
      <c r="D1664" s="185"/>
      <c r="E1664" s="185"/>
      <c r="F1664" s="185"/>
      <c r="G1664" s="185"/>
      <c r="H1664" s="185"/>
      <c r="I1664" s="185"/>
      <c r="J1664" s="185"/>
      <c r="K1664" s="185"/>
      <c r="L1664" s="185"/>
      <c r="M1664" s="185"/>
      <c r="N1664" s="185"/>
      <c r="O1664" s="185"/>
      <c r="P1664" s="186"/>
    </row>
    <row r="1665" spans="1:16" ht="40.5" x14ac:dyDescent="0.35">
      <c r="A1665" s="149" t="s">
        <v>437</v>
      </c>
      <c r="B1665" s="49" t="s">
        <v>287</v>
      </c>
      <c r="C1665" s="119"/>
      <c r="D1665" s="50"/>
      <c r="E1665" s="50"/>
      <c r="F1665" s="65"/>
      <c r="G1665" s="119"/>
      <c r="H1665" s="16">
        <v>13</v>
      </c>
      <c r="I1665" s="16"/>
      <c r="J1665" s="16"/>
      <c r="K1665" s="16">
        <v>12</v>
      </c>
      <c r="L1665" s="16">
        <v>1</v>
      </c>
      <c r="M1665" s="16">
        <v>40</v>
      </c>
      <c r="N1665" s="9"/>
      <c r="O1665" s="136" t="s">
        <v>41</v>
      </c>
      <c r="P1665" s="132" t="s">
        <v>667</v>
      </c>
    </row>
    <row r="1666" spans="1:16" ht="40.5" x14ac:dyDescent="0.35">
      <c r="A1666" s="149"/>
      <c r="B1666" s="49" t="s">
        <v>33</v>
      </c>
      <c r="C1666" s="119"/>
      <c r="D1666" s="50"/>
      <c r="E1666" s="50"/>
      <c r="F1666" s="65"/>
      <c r="G1666" s="119"/>
      <c r="H1666" s="9"/>
      <c r="I1666" s="9" t="s">
        <v>27</v>
      </c>
      <c r="J1666" s="9" t="s">
        <v>27</v>
      </c>
      <c r="K1666" s="9" t="s">
        <v>27</v>
      </c>
      <c r="L1666" s="9" t="s">
        <v>27</v>
      </c>
      <c r="M1666" s="16"/>
      <c r="N1666" s="9"/>
      <c r="O1666" s="136"/>
      <c r="P1666" s="133"/>
    </row>
    <row r="1667" spans="1:16" ht="40.5" x14ac:dyDescent="0.35">
      <c r="A1667" s="149"/>
      <c r="B1667" s="49" t="s">
        <v>10</v>
      </c>
      <c r="C1667" s="119"/>
      <c r="D1667" s="50"/>
      <c r="E1667" s="50"/>
      <c r="F1667" s="65"/>
      <c r="G1667" s="119"/>
      <c r="H1667" s="8">
        <f>H1668+H1669</f>
        <v>258028.5</v>
      </c>
      <c r="I1667" s="8">
        <f>I1668+I1669</f>
        <v>0</v>
      </c>
      <c r="J1667" s="8">
        <f t="shared" ref="J1667:L1667" si="389">J1668+J1669</f>
        <v>0</v>
      </c>
      <c r="K1667" s="8">
        <f t="shared" si="389"/>
        <v>225011.27376392757</v>
      </c>
      <c r="L1667" s="8">
        <f t="shared" si="389"/>
        <v>33017.226236072427</v>
      </c>
      <c r="M1667" s="8">
        <f>M1668+M1669</f>
        <v>256412.2</v>
      </c>
      <c r="N1667" s="8">
        <f>N1668+N1669</f>
        <v>0</v>
      </c>
      <c r="O1667" s="136"/>
      <c r="P1667" s="133"/>
    </row>
    <row r="1668" spans="1:16" x14ac:dyDescent="0.35">
      <c r="A1668" s="149"/>
      <c r="B1668" s="49" t="s">
        <v>32</v>
      </c>
      <c r="C1668" s="119">
        <v>126</v>
      </c>
      <c r="D1668" s="50" t="s">
        <v>477</v>
      </c>
      <c r="E1668" s="50" t="s">
        <v>477</v>
      </c>
      <c r="F1668" s="119" t="s">
        <v>439</v>
      </c>
      <c r="G1668" s="69"/>
      <c r="H1668" s="14">
        <f t="shared" ref="H1668:N1669" si="390">H1675</f>
        <v>56988.5</v>
      </c>
      <c r="I1668" s="14">
        <f>I1675</f>
        <v>0</v>
      </c>
      <c r="J1668" s="14">
        <f t="shared" ref="J1668:L1668" si="391">J1675</f>
        <v>0</v>
      </c>
      <c r="K1668" s="14">
        <f t="shared" si="391"/>
        <v>49696.27376392758</v>
      </c>
      <c r="L1668" s="14">
        <f t="shared" si="391"/>
        <v>7292.2262360724235</v>
      </c>
      <c r="M1668" s="14">
        <f t="shared" si="390"/>
        <v>55372.2</v>
      </c>
      <c r="N1668" s="14">
        <f t="shared" si="390"/>
        <v>0</v>
      </c>
      <c r="O1668" s="157"/>
      <c r="P1668" s="133"/>
    </row>
    <row r="1669" spans="1:16" ht="40.5" x14ac:dyDescent="0.35">
      <c r="A1669" s="149"/>
      <c r="B1669" s="49" t="s">
        <v>18</v>
      </c>
      <c r="C1669" s="119">
        <v>126</v>
      </c>
      <c r="D1669" s="50" t="s">
        <v>477</v>
      </c>
      <c r="E1669" s="50" t="s">
        <v>477</v>
      </c>
      <c r="F1669" s="119" t="s">
        <v>439</v>
      </c>
      <c r="G1669" s="119"/>
      <c r="H1669" s="15">
        <f t="shared" si="390"/>
        <v>201040</v>
      </c>
      <c r="I1669" s="15">
        <f>I1676</f>
        <v>0</v>
      </c>
      <c r="J1669" s="15">
        <f t="shared" ref="J1669:L1669" si="392">J1676</f>
        <v>0</v>
      </c>
      <c r="K1669" s="15">
        <f t="shared" si="392"/>
        <v>175315</v>
      </c>
      <c r="L1669" s="15">
        <f t="shared" si="392"/>
        <v>25725</v>
      </c>
      <c r="M1669" s="15">
        <f t="shared" si="390"/>
        <v>201040</v>
      </c>
      <c r="N1669" s="15">
        <f t="shared" si="390"/>
        <v>0</v>
      </c>
      <c r="O1669" s="136"/>
      <c r="P1669" s="133"/>
    </row>
    <row r="1670" spans="1:16" x14ac:dyDescent="0.35">
      <c r="A1670" s="149"/>
      <c r="B1670" s="49" t="s">
        <v>19</v>
      </c>
      <c r="C1670" s="119"/>
      <c r="D1670" s="50"/>
      <c r="E1670" s="50"/>
      <c r="F1670" s="65"/>
      <c r="G1670" s="119"/>
      <c r="H1670" s="9"/>
      <c r="I1670" s="9"/>
      <c r="J1670" s="9"/>
      <c r="K1670" s="9"/>
      <c r="L1670" s="9"/>
      <c r="M1670" s="9"/>
      <c r="N1670" s="9"/>
      <c r="O1670" s="136"/>
      <c r="P1670" s="133"/>
    </row>
    <row r="1671" spans="1:16" ht="228" customHeight="1" x14ac:dyDescent="0.35">
      <c r="A1671" s="149"/>
      <c r="B1671" s="49" t="s">
        <v>20</v>
      </c>
      <c r="C1671" s="119"/>
      <c r="D1671" s="50"/>
      <c r="E1671" s="50"/>
      <c r="F1671" s="65"/>
      <c r="G1671" s="119"/>
      <c r="H1671" s="9"/>
      <c r="I1671" s="9"/>
      <c r="J1671" s="9"/>
      <c r="K1671" s="9"/>
      <c r="L1671" s="9"/>
      <c r="M1671" s="9"/>
      <c r="N1671" s="9"/>
      <c r="O1671" s="136"/>
      <c r="P1671" s="134"/>
    </row>
    <row r="1672" spans="1:16" ht="40.5" x14ac:dyDescent="0.35">
      <c r="A1672" s="149" t="s">
        <v>438</v>
      </c>
      <c r="B1672" s="49" t="s">
        <v>605</v>
      </c>
      <c r="C1672" s="119"/>
      <c r="D1672" s="50"/>
      <c r="E1672" s="50"/>
      <c r="F1672" s="65"/>
      <c r="G1672" s="119"/>
      <c r="H1672" s="16">
        <v>13</v>
      </c>
      <c r="I1672" s="16"/>
      <c r="J1672" s="16"/>
      <c r="K1672" s="16">
        <v>12</v>
      </c>
      <c r="L1672" s="16">
        <v>1</v>
      </c>
      <c r="M1672" s="16">
        <v>40</v>
      </c>
      <c r="N1672" s="9"/>
      <c r="O1672" s="136" t="s">
        <v>41</v>
      </c>
      <c r="P1672" s="132" t="s">
        <v>709</v>
      </c>
    </row>
    <row r="1673" spans="1:16" ht="40.5" x14ac:dyDescent="0.35">
      <c r="A1673" s="149"/>
      <c r="B1673" s="49" t="s">
        <v>33</v>
      </c>
      <c r="C1673" s="119"/>
      <c r="D1673" s="50"/>
      <c r="E1673" s="50"/>
      <c r="F1673" s="65"/>
      <c r="G1673" s="119"/>
      <c r="H1673" s="9"/>
      <c r="I1673" s="9" t="s">
        <v>27</v>
      </c>
      <c r="J1673" s="9" t="s">
        <v>27</v>
      </c>
      <c r="K1673" s="9" t="s">
        <v>27</v>
      </c>
      <c r="L1673" s="9" t="s">
        <v>27</v>
      </c>
      <c r="M1673" s="9"/>
      <c r="N1673" s="9"/>
      <c r="O1673" s="136"/>
      <c r="P1673" s="133"/>
    </row>
    <row r="1674" spans="1:16" ht="40.5" x14ac:dyDescent="0.35">
      <c r="A1674" s="149"/>
      <c r="B1674" s="49" t="s">
        <v>10</v>
      </c>
      <c r="C1674" s="119"/>
      <c r="D1674" s="50"/>
      <c r="E1674" s="50"/>
      <c r="F1674" s="65"/>
      <c r="G1674" s="119"/>
      <c r="H1674" s="8">
        <f>SUM(H1675:H1676)</f>
        <v>258028.5</v>
      </c>
      <c r="I1674" s="8">
        <f>I1675+I1676</f>
        <v>0</v>
      </c>
      <c r="J1674" s="8">
        <f t="shared" ref="J1674:L1674" si="393">J1675+J1676</f>
        <v>0</v>
      </c>
      <c r="K1674" s="8">
        <f t="shared" si="393"/>
        <v>225011.27376392757</v>
      </c>
      <c r="L1674" s="8">
        <f t="shared" si="393"/>
        <v>33017.226236072427</v>
      </c>
      <c r="M1674" s="8">
        <f>SUM(M1675:M1676)</f>
        <v>256412.2</v>
      </c>
      <c r="N1674" s="8">
        <f>SUM(N1675:N1676)</f>
        <v>0</v>
      </c>
      <c r="O1674" s="136"/>
      <c r="P1674" s="133"/>
    </row>
    <row r="1675" spans="1:16" x14ac:dyDescent="0.35">
      <c r="A1675" s="149"/>
      <c r="B1675" s="49" t="s">
        <v>32</v>
      </c>
      <c r="C1675" s="119">
        <v>126</v>
      </c>
      <c r="D1675" s="50" t="s">
        <v>477</v>
      </c>
      <c r="E1675" s="50" t="s">
        <v>477</v>
      </c>
      <c r="F1675" s="119" t="s">
        <v>399</v>
      </c>
      <c r="G1675" s="69">
        <v>200</v>
      </c>
      <c r="H1675" s="14">
        <v>56988.5</v>
      </c>
      <c r="I1675" s="14">
        <v>0</v>
      </c>
      <c r="J1675" s="14">
        <v>0</v>
      </c>
      <c r="K1675" s="14">
        <f>H1675*K1676/H1676</f>
        <v>49696.27376392758</v>
      </c>
      <c r="L1675" s="14">
        <f>H1675*L1676/H1676</f>
        <v>7292.2262360724235</v>
      </c>
      <c r="M1675" s="14">
        <v>55372.2</v>
      </c>
      <c r="N1675" s="14">
        <v>0</v>
      </c>
      <c r="O1675" s="157"/>
      <c r="P1675" s="133"/>
    </row>
    <row r="1676" spans="1:16" ht="40.5" x14ac:dyDescent="0.35">
      <c r="A1676" s="149"/>
      <c r="B1676" s="49" t="s">
        <v>18</v>
      </c>
      <c r="C1676" s="119">
        <v>126</v>
      </c>
      <c r="D1676" s="50" t="s">
        <v>477</v>
      </c>
      <c r="E1676" s="50" t="s">
        <v>477</v>
      </c>
      <c r="F1676" s="119" t="s">
        <v>399</v>
      </c>
      <c r="G1676" s="69">
        <v>200</v>
      </c>
      <c r="H1676" s="15">
        <v>201040</v>
      </c>
      <c r="I1676" s="15">
        <v>0</v>
      </c>
      <c r="J1676" s="15">
        <v>0</v>
      </c>
      <c r="K1676" s="15">
        <v>175315</v>
      </c>
      <c r="L1676" s="15">
        <f>H1676-K1676</f>
        <v>25725</v>
      </c>
      <c r="M1676" s="15">
        <v>201040</v>
      </c>
      <c r="N1676" s="15">
        <v>0</v>
      </c>
      <c r="O1676" s="136"/>
      <c r="P1676" s="133"/>
    </row>
    <row r="1677" spans="1:16" x14ac:dyDescent="0.35">
      <c r="A1677" s="149"/>
      <c r="B1677" s="49" t="s">
        <v>19</v>
      </c>
      <c r="C1677" s="119"/>
      <c r="D1677" s="50"/>
      <c r="E1677" s="50"/>
      <c r="F1677" s="65"/>
      <c r="G1677" s="119"/>
      <c r="H1677" s="9"/>
      <c r="I1677" s="9"/>
      <c r="J1677" s="9"/>
      <c r="K1677" s="9"/>
      <c r="L1677" s="9"/>
      <c r="M1677" s="9"/>
      <c r="N1677" s="9"/>
      <c r="O1677" s="136"/>
      <c r="P1677" s="133"/>
    </row>
    <row r="1678" spans="1:16" ht="40.5" x14ac:dyDescent="0.35">
      <c r="A1678" s="149"/>
      <c r="B1678" s="49" t="s">
        <v>20</v>
      </c>
      <c r="C1678" s="119"/>
      <c r="D1678" s="50"/>
      <c r="E1678" s="50"/>
      <c r="F1678" s="65"/>
      <c r="G1678" s="119"/>
      <c r="H1678" s="9"/>
      <c r="I1678" s="9"/>
      <c r="J1678" s="9"/>
      <c r="K1678" s="9"/>
      <c r="L1678" s="9"/>
      <c r="M1678" s="9"/>
      <c r="N1678" s="9"/>
      <c r="O1678" s="136"/>
      <c r="P1678" s="134"/>
    </row>
    <row r="1679" spans="1:16" x14ac:dyDescent="0.35">
      <c r="A1679" s="132" t="s">
        <v>335</v>
      </c>
      <c r="B1679" s="49" t="s">
        <v>309</v>
      </c>
      <c r="C1679" s="69"/>
      <c r="D1679" s="50"/>
      <c r="E1679" s="50"/>
      <c r="F1679" s="65"/>
      <c r="G1679" s="119"/>
      <c r="H1679" s="9">
        <f>H1680+H1682</f>
        <v>258028.5</v>
      </c>
      <c r="I1679" s="9">
        <f t="shared" ref="I1679:L1679" si="394">I1680+I1682</f>
        <v>0</v>
      </c>
      <c r="J1679" s="9">
        <f t="shared" si="394"/>
        <v>0</v>
      </c>
      <c r="K1679" s="9">
        <f t="shared" si="394"/>
        <v>225011.27376392757</v>
      </c>
      <c r="L1679" s="9">
        <f t="shared" si="394"/>
        <v>33017.226236072427</v>
      </c>
      <c r="M1679" s="9">
        <f>M1680+M1682</f>
        <v>256412.2</v>
      </c>
      <c r="N1679" s="9">
        <f>N1680+N1682</f>
        <v>0</v>
      </c>
      <c r="O1679" s="137"/>
      <c r="P1679" s="137" t="s">
        <v>27</v>
      </c>
    </row>
    <row r="1680" spans="1:16" ht="40.5" x14ac:dyDescent="0.35">
      <c r="A1680" s="133"/>
      <c r="B1680" s="49" t="s">
        <v>28</v>
      </c>
      <c r="C1680" s="69"/>
      <c r="D1680" s="50"/>
      <c r="E1680" s="50"/>
      <c r="F1680" s="65"/>
      <c r="G1680" s="119"/>
      <c r="H1680" s="9">
        <f>H1681</f>
        <v>56988.5</v>
      </c>
      <c r="I1680" s="9">
        <f t="shared" ref="I1680:L1680" si="395">I1681</f>
        <v>0</v>
      </c>
      <c r="J1680" s="9">
        <f t="shared" si="395"/>
        <v>0</v>
      </c>
      <c r="K1680" s="9">
        <f t="shared" si="395"/>
        <v>49696.27376392758</v>
      </c>
      <c r="L1680" s="9">
        <f t="shared" si="395"/>
        <v>7292.2262360724235</v>
      </c>
      <c r="M1680" s="9">
        <f>M1681</f>
        <v>55372.2</v>
      </c>
      <c r="N1680" s="9">
        <f>N1681</f>
        <v>0</v>
      </c>
      <c r="O1680" s="138"/>
      <c r="P1680" s="138"/>
    </row>
    <row r="1681" spans="1:16" x14ac:dyDescent="0.35">
      <c r="A1681" s="133"/>
      <c r="B1681" s="49" t="s">
        <v>29</v>
      </c>
      <c r="C1681" s="69">
        <v>126</v>
      </c>
      <c r="D1681" s="50"/>
      <c r="E1681" s="50"/>
      <c r="F1681" s="65"/>
      <c r="G1681" s="119"/>
      <c r="H1681" s="9">
        <f>H1668</f>
        <v>56988.5</v>
      </c>
      <c r="I1681" s="9">
        <f t="shared" ref="I1681:L1681" si="396">I1668</f>
        <v>0</v>
      </c>
      <c r="J1681" s="9">
        <f t="shared" si="396"/>
        <v>0</v>
      </c>
      <c r="K1681" s="9">
        <f t="shared" si="396"/>
        <v>49696.27376392758</v>
      </c>
      <c r="L1681" s="9">
        <f t="shared" si="396"/>
        <v>7292.2262360724235</v>
      </c>
      <c r="M1681" s="9">
        <f>M1668</f>
        <v>55372.2</v>
      </c>
      <c r="N1681" s="9">
        <f>N1668</f>
        <v>0</v>
      </c>
      <c r="O1681" s="138"/>
      <c r="P1681" s="138"/>
    </row>
    <row r="1682" spans="1:16" ht="60.75" x14ac:dyDescent="0.35">
      <c r="A1682" s="133"/>
      <c r="B1682" s="49" t="s">
        <v>304</v>
      </c>
      <c r="C1682" s="69"/>
      <c r="D1682" s="50"/>
      <c r="E1682" s="50"/>
      <c r="F1682" s="65"/>
      <c r="G1682" s="119"/>
      <c r="H1682" s="9">
        <f>H1683</f>
        <v>201040</v>
      </c>
      <c r="I1682" s="9">
        <f t="shared" ref="I1682:L1682" si="397">I1683</f>
        <v>0</v>
      </c>
      <c r="J1682" s="9">
        <f t="shared" si="397"/>
        <v>0</v>
      </c>
      <c r="K1682" s="9">
        <f t="shared" si="397"/>
        <v>175315</v>
      </c>
      <c r="L1682" s="9">
        <f t="shared" si="397"/>
        <v>25725</v>
      </c>
      <c r="M1682" s="9">
        <f>M1683</f>
        <v>201040</v>
      </c>
      <c r="N1682" s="9">
        <f>N1683</f>
        <v>0</v>
      </c>
      <c r="O1682" s="138"/>
      <c r="P1682" s="138"/>
    </row>
    <row r="1683" spans="1:16" x14ac:dyDescent="0.35">
      <c r="A1683" s="133"/>
      <c r="B1683" s="49" t="s">
        <v>29</v>
      </c>
      <c r="C1683" s="69">
        <v>126</v>
      </c>
      <c r="D1683" s="50"/>
      <c r="E1683" s="50"/>
      <c r="F1683" s="65"/>
      <c r="G1683" s="119"/>
      <c r="H1683" s="9">
        <f>H1669</f>
        <v>201040</v>
      </c>
      <c r="I1683" s="9">
        <f t="shared" ref="I1683:L1683" si="398">I1669</f>
        <v>0</v>
      </c>
      <c r="J1683" s="9">
        <f t="shared" si="398"/>
        <v>0</v>
      </c>
      <c r="K1683" s="9">
        <f t="shared" si="398"/>
        <v>175315</v>
      </c>
      <c r="L1683" s="9">
        <f t="shared" si="398"/>
        <v>25725</v>
      </c>
      <c r="M1683" s="9">
        <f>M1669</f>
        <v>201040</v>
      </c>
      <c r="N1683" s="9">
        <f>N1669</f>
        <v>0</v>
      </c>
      <c r="O1683" s="138"/>
      <c r="P1683" s="138"/>
    </row>
    <row r="1684" spans="1:16" x14ac:dyDescent="0.35">
      <c r="A1684" s="133"/>
      <c r="B1684" s="49" t="s">
        <v>19</v>
      </c>
      <c r="C1684" s="69"/>
      <c r="D1684" s="50"/>
      <c r="E1684" s="50"/>
      <c r="F1684" s="65"/>
      <c r="G1684" s="119"/>
      <c r="H1684" s="9"/>
      <c r="I1684" s="9"/>
      <c r="J1684" s="9"/>
      <c r="K1684" s="9"/>
      <c r="L1684" s="9"/>
      <c r="M1684" s="9"/>
      <c r="N1684" s="9"/>
      <c r="O1684" s="138"/>
      <c r="P1684" s="138"/>
    </row>
    <row r="1685" spans="1:16" ht="40.5" x14ac:dyDescent="0.35">
      <c r="A1685" s="134"/>
      <c r="B1685" s="49" t="s">
        <v>14</v>
      </c>
      <c r="C1685" s="69"/>
      <c r="D1685" s="50"/>
      <c r="E1685" s="50"/>
      <c r="F1685" s="65"/>
      <c r="G1685" s="119"/>
      <c r="H1685" s="9">
        <f>H1669</f>
        <v>201040</v>
      </c>
      <c r="I1685" s="9">
        <f t="shared" ref="I1685:L1685" si="399">I1669</f>
        <v>0</v>
      </c>
      <c r="J1685" s="9">
        <f t="shared" si="399"/>
        <v>0</v>
      </c>
      <c r="K1685" s="9">
        <f t="shared" si="399"/>
        <v>175315</v>
      </c>
      <c r="L1685" s="9">
        <f t="shared" si="399"/>
        <v>25725</v>
      </c>
      <c r="M1685" s="9">
        <f>M1669</f>
        <v>201040</v>
      </c>
      <c r="N1685" s="9">
        <f>N1669</f>
        <v>0</v>
      </c>
      <c r="O1685" s="139"/>
      <c r="P1685" s="139"/>
    </row>
    <row r="1686" spans="1:16" ht="40.5" x14ac:dyDescent="0.35">
      <c r="A1686" s="178" t="s">
        <v>337</v>
      </c>
      <c r="B1686" s="67" t="s">
        <v>309</v>
      </c>
      <c r="C1686" s="92"/>
      <c r="D1686" s="93"/>
      <c r="E1686" s="93"/>
      <c r="F1686" s="94"/>
      <c r="G1686" s="92"/>
      <c r="H1686" s="13">
        <f>H1687+H1689</f>
        <v>258028.5</v>
      </c>
      <c r="I1686" s="13">
        <f t="shared" ref="I1686:L1686" si="400">I1687+I1689</f>
        <v>0</v>
      </c>
      <c r="J1686" s="13">
        <f t="shared" si="400"/>
        <v>0</v>
      </c>
      <c r="K1686" s="13">
        <f t="shared" si="400"/>
        <v>225011.27376392757</v>
      </c>
      <c r="L1686" s="13">
        <f t="shared" si="400"/>
        <v>33017.226236072427</v>
      </c>
      <c r="M1686" s="13">
        <f>M1687+M1689</f>
        <v>256412.2</v>
      </c>
      <c r="N1686" s="13">
        <f>N1687+N1689</f>
        <v>0</v>
      </c>
      <c r="O1686" s="188"/>
      <c r="P1686" s="178" t="s">
        <v>27</v>
      </c>
    </row>
    <row r="1687" spans="1:16" ht="60.75" x14ac:dyDescent="0.35">
      <c r="A1687" s="179"/>
      <c r="B1687" s="67" t="s">
        <v>55</v>
      </c>
      <c r="C1687" s="123"/>
      <c r="D1687" s="59"/>
      <c r="E1687" s="59"/>
      <c r="F1687" s="68"/>
      <c r="G1687" s="123"/>
      <c r="H1687" s="13">
        <f>H1688</f>
        <v>56988.5</v>
      </c>
      <c r="I1687" s="13">
        <f t="shared" ref="I1687:K1687" si="401">I1688</f>
        <v>0</v>
      </c>
      <c r="J1687" s="13">
        <f t="shared" si="401"/>
        <v>0</v>
      </c>
      <c r="K1687" s="13">
        <f t="shared" si="401"/>
        <v>49696.27376392758</v>
      </c>
      <c r="L1687" s="13">
        <f>L1688</f>
        <v>7292.2262360724235</v>
      </c>
      <c r="M1687" s="13">
        <f>M1688</f>
        <v>55372.2</v>
      </c>
      <c r="N1687" s="13">
        <f>N1688</f>
        <v>0</v>
      </c>
      <c r="O1687" s="189"/>
      <c r="P1687" s="179"/>
    </row>
    <row r="1688" spans="1:16" x14ac:dyDescent="0.35">
      <c r="A1688" s="179"/>
      <c r="B1688" s="67" t="s">
        <v>29</v>
      </c>
      <c r="C1688" s="123">
        <v>126</v>
      </c>
      <c r="D1688" s="59"/>
      <c r="E1688" s="59"/>
      <c r="F1688" s="68"/>
      <c r="G1688" s="123"/>
      <c r="H1688" s="13">
        <f>H1681</f>
        <v>56988.5</v>
      </c>
      <c r="I1688" s="13">
        <f t="shared" ref="I1688:L1688" si="402">I1681</f>
        <v>0</v>
      </c>
      <c r="J1688" s="13">
        <f t="shared" si="402"/>
        <v>0</v>
      </c>
      <c r="K1688" s="13">
        <f t="shared" si="402"/>
        <v>49696.27376392758</v>
      </c>
      <c r="L1688" s="13">
        <f t="shared" si="402"/>
        <v>7292.2262360724235</v>
      </c>
      <c r="M1688" s="13">
        <f>M1681</f>
        <v>55372.2</v>
      </c>
      <c r="N1688" s="13">
        <f>N1681</f>
        <v>0</v>
      </c>
      <c r="O1688" s="189"/>
      <c r="P1688" s="179"/>
    </row>
    <row r="1689" spans="1:16" ht="60.75" x14ac:dyDescent="0.35">
      <c r="A1689" s="179"/>
      <c r="B1689" s="67" t="s">
        <v>474</v>
      </c>
      <c r="C1689" s="104"/>
      <c r="D1689" s="105"/>
      <c r="E1689" s="105"/>
      <c r="F1689" s="106"/>
      <c r="G1689" s="104"/>
      <c r="H1689" s="13">
        <f>H1690</f>
        <v>201040</v>
      </c>
      <c r="I1689" s="13">
        <f t="shared" ref="I1689:L1689" si="403">I1690</f>
        <v>0</v>
      </c>
      <c r="J1689" s="13">
        <f t="shared" si="403"/>
        <v>0</v>
      </c>
      <c r="K1689" s="13">
        <f t="shared" si="403"/>
        <v>175315</v>
      </c>
      <c r="L1689" s="13">
        <f t="shared" si="403"/>
        <v>25725</v>
      </c>
      <c r="M1689" s="13">
        <f>M1690</f>
        <v>201040</v>
      </c>
      <c r="N1689" s="13">
        <f>N1690</f>
        <v>0</v>
      </c>
      <c r="O1689" s="189"/>
      <c r="P1689" s="179"/>
    </row>
    <row r="1690" spans="1:16" x14ac:dyDescent="0.35">
      <c r="A1690" s="179"/>
      <c r="B1690" s="67" t="s">
        <v>29</v>
      </c>
      <c r="C1690" s="123">
        <v>126</v>
      </c>
      <c r="D1690" s="59"/>
      <c r="E1690" s="59"/>
      <c r="F1690" s="68"/>
      <c r="G1690" s="123"/>
      <c r="H1690" s="13">
        <f>H1683</f>
        <v>201040</v>
      </c>
      <c r="I1690" s="13">
        <f t="shared" ref="I1690:L1690" si="404">I1683</f>
        <v>0</v>
      </c>
      <c r="J1690" s="13">
        <f t="shared" si="404"/>
        <v>0</v>
      </c>
      <c r="K1690" s="13">
        <f t="shared" si="404"/>
        <v>175315</v>
      </c>
      <c r="L1690" s="13">
        <f t="shared" si="404"/>
        <v>25725</v>
      </c>
      <c r="M1690" s="13">
        <f>M1683</f>
        <v>201040</v>
      </c>
      <c r="N1690" s="13">
        <f>N1683</f>
        <v>0</v>
      </c>
      <c r="O1690" s="189"/>
      <c r="P1690" s="179"/>
    </row>
    <row r="1691" spans="1:16" x14ac:dyDescent="0.35">
      <c r="A1691" s="179"/>
      <c r="B1691" s="67" t="s">
        <v>19</v>
      </c>
      <c r="C1691" s="123"/>
      <c r="D1691" s="59"/>
      <c r="E1691" s="59"/>
      <c r="F1691" s="68"/>
      <c r="G1691" s="123"/>
      <c r="H1691" s="13"/>
      <c r="I1691" s="13"/>
      <c r="J1691" s="13"/>
      <c r="K1691" s="13"/>
      <c r="L1691" s="13"/>
      <c r="M1691" s="13"/>
      <c r="N1691" s="13"/>
      <c r="O1691" s="189"/>
      <c r="P1691" s="179"/>
    </row>
    <row r="1692" spans="1:16" ht="40.5" x14ac:dyDescent="0.35">
      <c r="A1692" s="180"/>
      <c r="B1692" s="67" t="s">
        <v>20</v>
      </c>
      <c r="C1692" s="123"/>
      <c r="D1692" s="59"/>
      <c r="E1692" s="59"/>
      <c r="F1692" s="68"/>
      <c r="G1692" s="123"/>
      <c r="H1692" s="13"/>
      <c r="I1692" s="13"/>
      <c r="J1692" s="13"/>
      <c r="K1692" s="13"/>
      <c r="L1692" s="13"/>
      <c r="M1692" s="13"/>
      <c r="N1692" s="13"/>
      <c r="O1692" s="190"/>
      <c r="P1692" s="180"/>
    </row>
    <row r="1693" spans="1:16" ht="40.5" x14ac:dyDescent="0.35">
      <c r="A1693" s="178" t="s">
        <v>336</v>
      </c>
      <c r="B1693" s="67" t="s">
        <v>309</v>
      </c>
      <c r="C1693" s="124"/>
      <c r="D1693" s="66"/>
      <c r="E1693" s="66"/>
      <c r="F1693" s="127"/>
      <c r="G1693" s="124"/>
      <c r="H1693" s="40">
        <f>H1694+H1698+H1702</f>
        <v>54621171.25829</v>
      </c>
      <c r="I1693" s="40">
        <f t="shared" ref="I1693:L1693" si="405">I1694+I1698+I1702</f>
        <v>14295935.957860004</v>
      </c>
      <c r="J1693" s="40">
        <f t="shared" si="405"/>
        <v>9968725.6001800001</v>
      </c>
      <c r="K1693" s="40">
        <f t="shared" si="405"/>
        <v>14435855.790050924</v>
      </c>
      <c r="L1693" s="40">
        <f t="shared" si="405"/>
        <v>15920653.910199072</v>
      </c>
      <c r="M1693" s="40">
        <f>M1694+M1698+M1702</f>
        <v>59433722.934599996</v>
      </c>
      <c r="N1693" s="40">
        <f>N1694+N1698+N1702</f>
        <v>60930344.868289992</v>
      </c>
      <c r="O1693" s="198"/>
      <c r="P1693" s="178" t="s">
        <v>27</v>
      </c>
    </row>
    <row r="1694" spans="1:16" ht="60.75" x14ac:dyDescent="0.35">
      <c r="A1694" s="179"/>
      <c r="B1694" s="67" t="s">
        <v>205</v>
      </c>
      <c r="C1694" s="92"/>
      <c r="D1694" s="93"/>
      <c r="E1694" s="93"/>
      <c r="F1694" s="107"/>
      <c r="G1694" s="92"/>
      <c r="H1694" s="13">
        <f>H1695+H1696+H1697</f>
        <v>26941874.708290003</v>
      </c>
      <c r="I1694" s="13">
        <f t="shared" ref="I1694:N1694" si="406">I1695+I1696+I1697</f>
        <v>7991608.569860003</v>
      </c>
      <c r="J1694" s="13">
        <f t="shared" si="406"/>
        <v>3245426.4851799998</v>
      </c>
      <c r="K1694" s="13">
        <f t="shared" si="406"/>
        <v>6960999.8850509254</v>
      </c>
      <c r="L1694" s="13">
        <f t="shared" si="406"/>
        <v>8743839.7681990732</v>
      </c>
      <c r="M1694" s="13">
        <f t="shared" si="406"/>
        <v>28033158.7346</v>
      </c>
      <c r="N1694" s="13">
        <f t="shared" si="406"/>
        <v>28783465.968289997</v>
      </c>
      <c r="O1694" s="199"/>
      <c r="P1694" s="201"/>
    </row>
    <row r="1695" spans="1:16" x14ac:dyDescent="0.35">
      <c r="A1695" s="179"/>
      <c r="B1695" s="67" t="s">
        <v>29</v>
      </c>
      <c r="C1695" s="123">
        <v>126</v>
      </c>
      <c r="D1695" s="59"/>
      <c r="E1695" s="59"/>
      <c r="F1695" s="108"/>
      <c r="G1695" s="123"/>
      <c r="H1695" s="13">
        <f>H1688+H1657+H1602+H1200+H1169+H1064+H920+H882+H854+H692+H670+H199</f>
        <v>25790781.408290002</v>
      </c>
      <c r="I1695" s="13">
        <f>I1688+I1657+I1602+I1200+I1169+I1064+I920+I882+I854+I692+I670+I199</f>
        <v>7977378.1800000025</v>
      </c>
      <c r="J1695" s="13">
        <f>J1688+J1657+J1602+J1200+J1169+J1064+J920+J882+J854+J692+J670+J199</f>
        <v>3103531.6469999999</v>
      </c>
      <c r="K1695" s="13">
        <f>K1688+K1657+K1602+K1200+K1169+K1064+K920+K882+K854+K692+K670+K199</f>
        <v>6727675.1521109249</v>
      </c>
      <c r="L1695" s="13">
        <f>L1688+L1657+L1602+L1200+L1169+L1064+L920+L882+L854+L692+L670+L199</f>
        <v>7982196.4291790733</v>
      </c>
      <c r="M1695" s="13">
        <f>M199+M670+M692+M854+M882+M920+M1064+M1169+M1200+M1602+M1657+M1688</f>
        <v>25935999.134599999</v>
      </c>
      <c r="N1695" s="13">
        <f>N199+N670+N692+N854+N882+N920+N1064+N1169+N1200+N1602+N1657+N1688</f>
        <v>26750671.768289998</v>
      </c>
      <c r="O1695" s="199"/>
      <c r="P1695" s="201"/>
    </row>
    <row r="1696" spans="1:16" x14ac:dyDescent="0.35">
      <c r="A1696" s="179"/>
      <c r="B1696" s="67" t="s">
        <v>194</v>
      </c>
      <c r="C1696" s="123">
        <v>124</v>
      </c>
      <c r="D1696" s="93"/>
      <c r="E1696" s="93"/>
      <c r="F1696" s="92"/>
      <c r="G1696" s="92"/>
      <c r="H1696" s="13">
        <f>H1603</f>
        <v>1141287.5999999999</v>
      </c>
      <c r="I1696" s="13">
        <f t="shared" ref="I1696:L1696" si="407">I1603</f>
        <v>14230.389859999999</v>
      </c>
      <c r="J1696" s="13">
        <f t="shared" si="407"/>
        <v>141894.83817999999</v>
      </c>
      <c r="K1696" s="13">
        <f t="shared" si="407"/>
        <v>223519.03293999998</v>
      </c>
      <c r="L1696" s="13">
        <f t="shared" si="407"/>
        <v>761643.33901999996</v>
      </c>
      <c r="M1696" s="13">
        <f>M1603</f>
        <v>2097159.6</v>
      </c>
      <c r="N1696" s="13">
        <f>N1603</f>
        <v>2032794.2000000002</v>
      </c>
      <c r="O1696" s="199"/>
      <c r="P1696" s="201"/>
    </row>
    <row r="1697" spans="1:16" x14ac:dyDescent="0.35">
      <c r="A1697" s="179"/>
      <c r="B1697" s="67" t="s">
        <v>628</v>
      </c>
      <c r="C1697" s="123">
        <v>120</v>
      </c>
      <c r="D1697" s="93"/>
      <c r="E1697" s="93"/>
      <c r="F1697" s="92"/>
      <c r="G1697" s="92"/>
      <c r="H1697" s="13">
        <f>H1604</f>
        <v>9805.7000000000007</v>
      </c>
      <c r="I1697" s="13">
        <f t="shared" ref="I1697:N1697" si="408">I1604</f>
        <v>0</v>
      </c>
      <c r="J1697" s="13">
        <f t="shared" si="408"/>
        <v>0</v>
      </c>
      <c r="K1697" s="13">
        <f t="shared" si="408"/>
        <v>9805.7000000000007</v>
      </c>
      <c r="L1697" s="13">
        <f t="shared" si="408"/>
        <v>0</v>
      </c>
      <c r="M1697" s="13">
        <f t="shared" si="408"/>
        <v>0</v>
      </c>
      <c r="N1697" s="13">
        <f t="shared" si="408"/>
        <v>0</v>
      </c>
      <c r="O1697" s="199"/>
      <c r="P1697" s="201"/>
    </row>
    <row r="1698" spans="1:16" ht="60.75" x14ac:dyDescent="0.35">
      <c r="A1698" s="179"/>
      <c r="B1698" s="67" t="s">
        <v>304</v>
      </c>
      <c r="C1698" s="123"/>
      <c r="D1698" s="93"/>
      <c r="E1698" s="93"/>
      <c r="F1698" s="92"/>
      <c r="G1698" s="92"/>
      <c r="H1698" s="13">
        <f>H1699+H1700</f>
        <v>2812020.1500000004</v>
      </c>
      <c r="I1698" s="13">
        <f t="shared" ref="I1698:L1698" si="409">I1699+I1700</f>
        <v>129985.08799999999</v>
      </c>
      <c r="J1698" s="13">
        <f t="shared" si="409"/>
        <v>528015.11499999999</v>
      </c>
      <c r="K1698" s="13">
        <f t="shared" si="409"/>
        <v>1272377.3049999999</v>
      </c>
      <c r="L1698" s="13">
        <f t="shared" si="409"/>
        <v>881642.64199999999</v>
      </c>
      <c r="M1698" s="13">
        <f>M1699+M1700</f>
        <v>4152709</v>
      </c>
      <c r="N1698" s="13">
        <f>N1699+N1700</f>
        <v>2758646.3</v>
      </c>
      <c r="O1698" s="199"/>
      <c r="P1698" s="201"/>
    </row>
    <row r="1699" spans="1:16" x14ac:dyDescent="0.35">
      <c r="A1699" s="179"/>
      <c r="B1699" s="93" t="s">
        <v>29</v>
      </c>
      <c r="C1699" s="123">
        <v>126</v>
      </c>
      <c r="D1699" s="59"/>
      <c r="E1699" s="59"/>
      <c r="F1699" s="82"/>
      <c r="G1699" s="123"/>
      <c r="H1699" s="13">
        <f t="shared" ref="H1699:N1699" si="410">H1690+H1606+H1171+H1066+H922+H883+H855+H693+H672+H201</f>
        <v>2292407.1500000004</v>
      </c>
      <c r="I1699" s="13">
        <f t="shared" si="410"/>
        <v>129985.08799999999</v>
      </c>
      <c r="J1699" s="13">
        <f t="shared" si="410"/>
        <v>434415.11499999999</v>
      </c>
      <c r="K1699" s="13">
        <f t="shared" si="410"/>
        <v>1201377.3049999999</v>
      </c>
      <c r="L1699" s="13">
        <f t="shared" si="410"/>
        <v>526629.64199999999</v>
      </c>
      <c r="M1699" s="13">
        <f t="shared" si="410"/>
        <v>2249720.5</v>
      </c>
      <c r="N1699" s="13">
        <f t="shared" si="410"/>
        <v>1273420.3</v>
      </c>
      <c r="O1699" s="199"/>
      <c r="P1699" s="201"/>
    </row>
    <row r="1700" spans="1:16" x14ac:dyDescent="0.35">
      <c r="A1700" s="179"/>
      <c r="B1700" s="93" t="s">
        <v>194</v>
      </c>
      <c r="C1700" s="59">
        <v>124</v>
      </c>
      <c r="D1700" s="67"/>
      <c r="E1700" s="67"/>
      <c r="F1700" s="67"/>
      <c r="G1700" s="67"/>
      <c r="H1700" s="41">
        <f>H1607</f>
        <v>519613</v>
      </c>
      <c r="I1700" s="41">
        <f t="shared" ref="I1700:L1700" si="411">I1607</f>
        <v>0</v>
      </c>
      <c r="J1700" s="41">
        <f t="shared" si="411"/>
        <v>93600</v>
      </c>
      <c r="K1700" s="41">
        <f t="shared" si="411"/>
        <v>71000</v>
      </c>
      <c r="L1700" s="41">
        <f t="shared" si="411"/>
        <v>355013</v>
      </c>
      <c r="M1700" s="41">
        <f>M1607</f>
        <v>1902988.5</v>
      </c>
      <c r="N1700" s="41">
        <f>N1607</f>
        <v>1485226</v>
      </c>
      <c r="O1700" s="199"/>
      <c r="P1700" s="201"/>
    </row>
    <row r="1701" spans="1:16" x14ac:dyDescent="0.35">
      <c r="A1701" s="179"/>
      <c r="B1701" s="67" t="s">
        <v>19</v>
      </c>
      <c r="C1701" s="123"/>
      <c r="D1701" s="93"/>
      <c r="E1701" s="93"/>
      <c r="F1701" s="94"/>
      <c r="G1701" s="92"/>
      <c r="H1701" s="13"/>
      <c r="I1701" s="13"/>
      <c r="J1701" s="13"/>
      <c r="K1701" s="13"/>
      <c r="L1701" s="13"/>
      <c r="M1701" s="13"/>
      <c r="N1701" s="13"/>
      <c r="O1701" s="199"/>
      <c r="P1701" s="201"/>
    </row>
    <row r="1702" spans="1:16" ht="40.5" x14ac:dyDescent="0.35">
      <c r="A1702" s="180"/>
      <c r="B1702" s="67" t="s">
        <v>20</v>
      </c>
      <c r="C1702" s="92"/>
      <c r="D1702" s="93"/>
      <c r="E1702" s="93"/>
      <c r="F1702" s="94"/>
      <c r="G1702" s="92"/>
      <c r="H1702" s="40">
        <f t="shared" ref="H1702:N1702" si="412">H1692+H1660+H1609+H1203+H1173+H1069+H924+H885+H857+H695+H674+H203</f>
        <v>24867276.399999999</v>
      </c>
      <c r="I1702" s="40">
        <f t="shared" si="412"/>
        <v>6174342.2999999998</v>
      </c>
      <c r="J1702" s="40">
        <f t="shared" si="412"/>
        <v>6195284</v>
      </c>
      <c r="K1702" s="40">
        <f t="shared" si="412"/>
        <v>6202478.5999999996</v>
      </c>
      <c r="L1702" s="40">
        <f t="shared" si="412"/>
        <v>6295171.5</v>
      </c>
      <c r="M1702" s="40">
        <f t="shared" si="412"/>
        <v>27247855.199999999</v>
      </c>
      <c r="N1702" s="40">
        <f t="shared" si="412"/>
        <v>29388232.599999998</v>
      </c>
      <c r="O1702" s="200"/>
      <c r="P1702" s="202"/>
    </row>
    <row r="1704" spans="1:16" x14ac:dyDescent="0.35">
      <c r="A1704" s="1" t="s">
        <v>206</v>
      </c>
      <c r="C1704" s="109"/>
      <c r="D1704" s="110"/>
      <c r="E1704" s="110"/>
      <c r="F1704" s="111"/>
      <c r="G1704" s="109"/>
      <c r="P1704" s="1"/>
    </row>
    <row r="1705" spans="1:16" ht="15" customHeight="1" x14ac:dyDescent="0.35">
      <c r="A1705" s="206" t="s">
        <v>630</v>
      </c>
      <c r="B1705" s="206"/>
      <c r="C1705" s="206"/>
      <c r="D1705" s="206"/>
      <c r="E1705" s="206"/>
      <c r="F1705" s="206"/>
      <c r="G1705" s="206"/>
      <c r="H1705" s="206"/>
      <c r="I1705" s="206"/>
      <c r="J1705" s="206"/>
      <c r="K1705" s="206"/>
      <c r="L1705" s="206"/>
      <c r="M1705" s="206"/>
      <c r="N1705" s="206"/>
      <c r="O1705" s="206"/>
      <c r="P1705" s="206"/>
    </row>
    <row r="1706" spans="1:16" ht="15" customHeight="1" x14ac:dyDescent="0.35">
      <c r="A1706" s="206"/>
      <c r="B1706" s="206"/>
      <c r="C1706" s="206"/>
      <c r="D1706" s="206"/>
      <c r="E1706" s="206"/>
      <c r="F1706" s="206"/>
      <c r="G1706" s="206"/>
      <c r="H1706" s="206"/>
      <c r="I1706" s="206"/>
      <c r="J1706" s="206"/>
      <c r="K1706" s="206"/>
      <c r="L1706" s="206"/>
      <c r="M1706" s="206"/>
      <c r="N1706" s="206"/>
      <c r="O1706" s="206"/>
      <c r="P1706" s="206"/>
    </row>
    <row r="1707" spans="1:16" ht="15" customHeight="1" x14ac:dyDescent="0.35">
      <c r="A1707" s="206"/>
      <c r="B1707" s="206"/>
      <c r="C1707" s="206"/>
      <c r="D1707" s="206"/>
      <c r="E1707" s="206"/>
      <c r="F1707" s="206"/>
      <c r="G1707" s="206"/>
      <c r="H1707" s="206"/>
      <c r="I1707" s="206"/>
      <c r="J1707" s="206"/>
      <c r="K1707" s="206"/>
      <c r="L1707" s="206"/>
      <c r="M1707" s="206"/>
      <c r="N1707" s="206"/>
      <c r="O1707" s="206"/>
      <c r="P1707" s="206"/>
    </row>
    <row r="1708" spans="1:16" ht="15" customHeight="1" x14ac:dyDescent="0.35">
      <c r="A1708" s="206"/>
      <c r="B1708" s="206"/>
      <c r="C1708" s="206"/>
      <c r="D1708" s="206"/>
      <c r="E1708" s="206"/>
      <c r="F1708" s="206"/>
      <c r="G1708" s="206"/>
      <c r="H1708" s="206"/>
      <c r="I1708" s="206"/>
      <c r="J1708" s="206"/>
      <c r="K1708" s="206"/>
      <c r="L1708" s="206"/>
      <c r="M1708" s="206"/>
      <c r="N1708" s="206"/>
      <c r="O1708" s="206"/>
      <c r="P1708" s="206"/>
    </row>
    <row r="1709" spans="1:16" ht="15" customHeight="1" x14ac:dyDescent="0.35">
      <c r="A1709" s="206"/>
      <c r="B1709" s="206"/>
      <c r="C1709" s="206"/>
      <c r="D1709" s="206"/>
      <c r="E1709" s="206"/>
      <c r="F1709" s="206"/>
      <c r="G1709" s="206"/>
      <c r="H1709" s="206"/>
      <c r="I1709" s="206"/>
      <c r="J1709" s="206"/>
      <c r="K1709" s="206"/>
      <c r="L1709" s="206"/>
      <c r="M1709" s="206"/>
      <c r="N1709" s="206"/>
      <c r="O1709" s="206"/>
      <c r="P1709" s="206"/>
    </row>
    <row r="1710" spans="1:16" ht="15" customHeight="1" x14ac:dyDescent="0.35">
      <c r="A1710" s="206"/>
      <c r="B1710" s="206"/>
      <c r="C1710" s="206"/>
      <c r="D1710" s="206"/>
      <c r="E1710" s="206"/>
      <c r="F1710" s="206"/>
      <c r="G1710" s="206"/>
      <c r="H1710" s="206"/>
      <c r="I1710" s="206"/>
      <c r="J1710" s="206"/>
      <c r="K1710" s="206"/>
      <c r="L1710" s="206"/>
      <c r="M1710" s="206"/>
      <c r="N1710" s="206"/>
      <c r="O1710" s="206"/>
      <c r="P1710" s="206"/>
    </row>
    <row r="1711" spans="1:16" ht="15" customHeight="1" x14ac:dyDescent="0.35">
      <c r="A1711" s="206"/>
      <c r="B1711" s="206"/>
      <c r="C1711" s="206"/>
      <c r="D1711" s="206"/>
      <c r="E1711" s="206"/>
      <c r="F1711" s="206"/>
      <c r="G1711" s="206"/>
      <c r="H1711" s="206"/>
      <c r="I1711" s="206"/>
      <c r="J1711" s="206"/>
      <c r="K1711" s="206"/>
      <c r="L1711" s="206"/>
      <c r="M1711" s="206"/>
      <c r="N1711" s="206"/>
      <c r="O1711" s="206"/>
      <c r="P1711" s="206"/>
    </row>
    <row r="1712" spans="1:16" ht="15" customHeight="1" x14ac:dyDescent="0.35">
      <c r="A1712" s="206"/>
      <c r="B1712" s="206"/>
      <c r="C1712" s="206"/>
      <c r="D1712" s="206"/>
      <c r="E1712" s="206"/>
      <c r="F1712" s="206"/>
      <c r="G1712" s="206"/>
      <c r="H1712" s="206"/>
      <c r="I1712" s="206"/>
      <c r="J1712" s="206"/>
      <c r="K1712" s="206"/>
      <c r="L1712" s="206"/>
      <c r="M1712" s="206"/>
      <c r="N1712" s="206"/>
      <c r="O1712" s="206"/>
      <c r="P1712" s="206"/>
    </row>
    <row r="1713" spans="1:16" ht="15" customHeight="1" x14ac:dyDescent="0.35">
      <c r="A1713" s="206"/>
      <c r="B1713" s="206"/>
      <c r="C1713" s="206"/>
      <c r="D1713" s="206"/>
      <c r="E1713" s="206"/>
      <c r="F1713" s="206"/>
      <c r="G1713" s="206"/>
      <c r="H1713" s="206"/>
      <c r="I1713" s="206"/>
      <c r="J1713" s="206"/>
      <c r="K1713" s="206"/>
      <c r="L1713" s="206"/>
      <c r="M1713" s="206"/>
      <c r="N1713" s="206"/>
      <c r="O1713" s="206"/>
      <c r="P1713" s="206"/>
    </row>
    <row r="1714" spans="1:16" ht="15" customHeight="1" x14ac:dyDescent="0.35">
      <c r="A1714" s="206"/>
      <c r="B1714" s="206"/>
      <c r="C1714" s="206"/>
      <c r="D1714" s="206"/>
      <c r="E1714" s="206"/>
      <c r="F1714" s="206"/>
      <c r="G1714" s="206"/>
      <c r="H1714" s="206"/>
      <c r="I1714" s="206"/>
      <c r="J1714" s="206"/>
      <c r="K1714" s="206"/>
      <c r="L1714" s="206"/>
      <c r="M1714" s="206"/>
      <c r="N1714" s="206"/>
      <c r="O1714" s="206"/>
      <c r="P1714" s="206"/>
    </row>
    <row r="1715" spans="1:16" ht="15" customHeight="1" x14ac:dyDescent="0.35">
      <c r="A1715" s="206"/>
      <c r="B1715" s="206"/>
      <c r="C1715" s="206"/>
      <c r="D1715" s="206"/>
      <c r="E1715" s="206"/>
      <c r="F1715" s="206"/>
      <c r="G1715" s="206"/>
      <c r="H1715" s="206"/>
      <c r="I1715" s="206"/>
      <c r="J1715" s="206"/>
      <c r="K1715" s="206"/>
      <c r="L1715" s="206"/>
      <c r="M1715" s="206"/>
      <c r="N1715" s="206"/>
      <c r="O1715" s="206"/>
      <c r="P1715" s="206"/>
    </row>
    <row r="1716" spans="1:16" ht="15" customHeight="1" x14ac:dyDescent="0.35">
      <c r="A1716" s="206"/>
      <c r="B1716" s="206"/>
      <c r="C1716" s="206"/>
      <c r="D1716" s="206"/>
      <c r="E1716" s="206"/>
      <c r="F1716" s="206"/>
      <c r="G1716" s="206"/>
      <c r="H1716" s="206"/>
      <c r="I1716" s="206"/>
      <c r="J1716" s="206"/>
      <c r="K1716" s="206"/>
      <c r="L1716" s="206"/>
      <c r="M1716" s="206"/>
      <c r="N1716" s="206"/>
      <c r="O1716" s="206"/>
      <c r="P1716" s="206"/>
    </row>
    <row r="1717" spans="1:16" ht="15" customHeight="1" x14ac:dyDescent="0.35">
      <c r="A1717" s="206"/>
      <c r="B1717" s="206"/>
      <c r="C1717" s="206"/>
      <c r="D1717" s="206"/>
      <c r="E1717" s="206"/>
      <c r="F1717" s="206"/>
      <c r="G1717" s="206"/>
      <c r="H1717" s="206"/>
      <c r="I1717" s="206"/>
      <c r="J1717" s="206"/>
      <c r="K1717" s="206"/>
      <c r="L1717" s="206"/>
      <c r="M1717" s="206"/>
      <c r="N1717" s="206"/>
      <c r="O1717" s="206"/>
      <c r="P1717" s="206"/>
    </row>
    <row r="1718" spans="1:16" ht="15" customHeight="1" x14ac:dyDescent="0.35">
      <c r="A1718" s="206"/>
      <c r="B1718" s="206"/>
      <c r="C1718" s="206"/>
      <c r="D1718" s="206"/>
      <c r="E1718" s="206"/>
      <c r="F1718" s="206"/>
      <c r="G1718" s="206"/>
      <c r="H1718" s="206"/>
      <c r="I1718" s="206"/>
      <c r="J1718" s="206"/>
      <c r="K1718" s="206"/>
      <c r="L1718" s="206"/>
      <c r="M1718" s="206"/>
      <c r="N1718" s="206"/>
      <c r="O1718" s="206"/>
      <c r="P1718" s="206"/>
    </row>
    <row r="1719" spans="1:16" ht="15" customHeight="1" x14ac:dyDescent="0.35">
      <c r="A1719" s="206"/>
      <c r="B1719" s="206"/>
      <c r="C1719" s="206"/>
      <c r="D1719" s="206"/>
      <c r="E1719" s="206"/>
      <c r="F1719" s="206"/>
      <c r="G1719" s="206"/>
      <c r="H1719" s="206"/>
      <c r="I1719" s="206"/>
      <c r="J1719" s="206"/>
      <c r="K1719" s="206"/>
      <c r="L1719" s="206"/>
      <c r="M1719" s="206"/>
      <c r="N1719" s="206"/>
      <c r="O1719" s="206"/>
      <c r="P1719" s="206"/>
    </row>
    <row r="1720" spans="1:16" ht="15" customHeight="1" x14ac:dyDescent="0.35">
      <c r="A1720" s="206"/>
      <c r="B1720" s="206"/>
      <c r="C1720" s="206"/>
      <c r="D1720" s="206"/>
      <c r="E1720" s="206"/>
      <c r="F1720" s="206"/>
      <c r="G1720" s="206"/>
      <c r="H1720" s="206"/>
      <c r="I1720" s="206"/>
      <c r="J1720" s="206"/>
      <c r="K1720" s="206"/>
      <c r="L1720" s="206"/>
      <c r="M1720" s="206"/>
      <c r="N1720" s="206"/>
      <c r="O1720" s="206"/>
      <c r="P1720" s="206"/>
    </row>
    <row r="1721" spans="1:16" ht="15" customHeight="1" x14ac:dyDescent="0.35">
      <c r="A1721" s="206"/>
      <c r="B1721" s="206"/>
      <c r="C1721" s="206"/>
      <c r="D1721" s="206"/>
      <c r="E1721" s="206"/>
      <c r="F1721" s="206"/>
      <c r="G1721" s="206"/>
      <c r="H1721" s="206"/>
      <c r="I1721" s="206"/>
      <c r="J1721" s="206"/>
      <c r="K1721" s="206"/>
      <c r="L1721" s="206"/>
      <c r="M1721" s="206"/>
      <c r="N1721" s="206"/>
      <c r="O1721" s="206"/>
      <c r="P1721" s="206"/>
    </row>
    <row r="1722" spans="1:16" ht="15" customHeight="1" x14ac:dyDescent="0.35">
      <c r="A1722" s="206"/>
      <c r="B1722" s="206"/>
      <c r="C1722" s="206"/>
      <c r="D1722" s="206"/>
      <c r="E1722" s="206"/>
      <c r="F1722" s="206"/>
      <c r="G1722" s="206"/>
      <c r="H1722" s="206"/>
      <c r="I1722" s="206"/>
      <c r="J1722" s="206"/>
      <c r="K1722" s="206"/>
      <c r="L1722" s="206"/>
      <c r="M1722" s="206"/>
      <c r="N1722" s="206"/>
      <c r="O1722" s="206"/>
      <c r="P1722" s="206"/>
    </row>
    <row r="1723" spans="1:16" ht="15" customHeight="1" x14ac:dyDescent="0.35">
      <c r="A1723" s="206"/>
      <c r="B1723" s="206"/>
      <c r="C1723" s="206"/>
      <c r="D1723" s="206"/>
      <c r="E1723" s="206"/>
      <c r="F1723" s="206"/>
      <c r="G1723" s="206"/>
      <c r="H1723" s="206"/>
      <c r="I1723" s="206"/>
      <c r="J1723" s="206"/>
      <c r="K1723" s="206"/>
      <c r="L1723" s="206"/>
      <c r="M1723" s="206"/>
      <c r="N1723" s="206"/>
      <c r="O1723" s="206"/>
      <c r="P1723" s="206"/>
    </row>
    <row r="1724" spans="1:16" ht="15" customHeight="1" x14ac:dyDescent="0.35">
      <c r="A1724" s="206"/>
      <c r="B1724" s="206"/>
      <c r="C1724" s="206"/>
      <c r="D1724" s="206"/>
      <c r="E1724" s="206"/>
      <c r="F1724" s="206"/>
      <c r="G1724" s="206"/>
      <c r="H1724" s="206"/>
      <c r="I1724" s="206"/>
      <c r="J1724" s="206"/>
      <c r="K1724" s="206"/>
      <c r="L1724" s="206"/>
      <c r="M1724" s="206"/>
      <c r="N1724" s="206"/>
      <c r="O1724" s="206"/>
      <c r="P1724" s="206"/>
    </row>
    <row r="1725" spans="1:16" ht="15" customHeight="1" x14ac:dyDescent="0.35">
      <c r="A1725" s="206"/>
      <c r="B1725" s="206"/>
      <c r="C1725" s="206"/>
      <c r="D1725" s="206"/>
      <c r="E1725" s="206"/>
      <c r="F1725" s="206"/>
      <c r="G1725" s="206"/>
      <c r="H1725" s="206"/>
      <c r="I1725" s="206"/>
      <c r="J1725" s="206"/>
      <c r="K1725" s="206"/>
      <c r="L1725" s="206"/>
      <c r="M1725" s="206"/>
      <c r="N1725" s="206"/>
      <c r="O1725" s="206"/>
      <c r="P1725" s="206"/>
    </row>
    <row r="1726" spans="1:16" ht="15" customHeight="1" x14ac:dyDescent="0.35">
      <c r="A1726" s="206"/>
      <c r="B1726" s="206"/>
      <c r="C1726" s="206"/>
      <c r="D1726" s="206"/>
      <c r="E1726" s="206"/>
      <c r="F1726" s="206"/>
      <c r="G1726" s="206"/>
      <c r="H1726" s="206"/>
      <c r="I1726" s="206"/>
      <c r="J1726" s="206"/>
      <c r="K1726" s="206"/>
      <c r="L1726" s="206"/>
      <c r="M1726" s="206"/>
      <c r="N1726" s="206"/>
      <c r="O1726" s="206"/>
      <c r="P1726" s="206"/>
    </row>
    <row r="1727" spans="1:16" ht="15" customHeight="1" x14ac:dyDescent="0.35">
      <c r="A1727" s="206"/>
      <c r="B1727" s="206"/>
      <c r="C1727" s="206"/>
      <c r="D1727" s="206"/>
      <c r="E1727" s="206"/>
      <c r="F1727" s="206"/>
      <c r="G1727" s="206"/>
      <c r="H1727" s="206"/>
      <c r="I1727" s="206"/>
      <c r="J1727" s="206"/>
      <c r="K1727" s="206"/>
      <c r="L1727" s="206"/>
      <c r="M1727" s="206"/>
      <c r="N1727" s="206"/>
      <c r="O1727" s="206"/>
      <c r="P1727" s="206"/>
    </row>
    <row r="1728" spans="1:16" ht="15" customHeight="1" x14ac:dyDescent="0.35">
      <c r="A1728" s="206"/>
      <c r="B1728" s="206"/>
      <c r="C1728" s="206"/>
      <c r="D1728" s="206"/>
      <c r="E1728" s="206"/>
      <c r="F1728" s="206"/>
      <c r="G1728" s="206"/>
      <c r="H1728" s="206"/>
      <c r="I1728" s="206"/>
      <c r="J1728" s="206"/>
      <c r="K1728" s="206"/>
      <c r="L1728" s="206"/>
      <c r="M1728" s="206"/>
      <c r="N1728" s="206"/>
      <c r="O1728" s="206"/>
      <c r="P1728" s="206"/>
    </row>
    <row r="1729" spans="1:16" ht="15" customHeight="1" x14ac:dyDescent="0.35">
      <c r="A1729" s="206"/>
      <c r="B1729" s="206"/>
      <c r="C1729" s="206"/>
      <c r="D1729" s="206"/>
      <c r="E1729" s="206"/>
      <c r="F1729" s="206"/>
      <c r="G1729" s="206"/>
      <c r="H1729" s="206"/>
      <c r="I1729" s="206"/>
      <c r="J1729" s="206"/>
      <c r="K1729" s="206"/>
      <c r="L1729" s="206"/>
      <c r="M1729" s="206"/>
      <c r="N1729" s="206"/>
      <c r="O1729" s="206"/>
      <c r="P1729" s="206"/>
    </row>
    <row r="1730" spans="1:16" ht="15" customHeight="1" x14ac:dyDescent="0.35">
      <c r="A1730" s="206"/>
      <c r="B1730" s="206"/>
      <c r="C1730" s="206"/>
      <c r="D1730" s="206"/>
      <c r="E1730" s="206"/>
      <c r="F1730" s="206"/>
      <c r="G1730" s="206"/>
      <c r="H1730" s="206"/>
      <c r="I1730" s="206"/>
      <c r="J1730" s="206"/>
      <c r="K1730" s="206"/>
      <c r="L1730" s="206"/>
      <c r="M1730" s="206"/>
      <c r="N1730" s="206"/>
      <c r="O1730" s="206"/>
      <c r="P1730" s="206"/>
    </row>
    <row r="1731" spans="1:16" ht="15" customHeight="1" x14ac:dyDescent="0.35">
      <c r="A1731" s="206"/>
      <c r="B1731" s="206"/>
      <c r="C1731" s="206"/>
      <c r="D1731" s="206"/>
      <c r="E1731" s="206"/>
      <c r="F1731" s="206"/>
      <c r="G1731" s="206"/>
      <c r="H1731" s="206"/>
      <c r="I1731" s="206"/>
      <c r="J1731" s="206"/>
      <c r="K1731" s="206"/>
      <c r="L1731" s="206"/>
      <c r="M1731" s="206"/>
      <c r="N1731" s="206"/>
      <c r="O1731" s="206"/>
      <c r="P1731" s="206"/>
    </row>
    <row r="1732" spans="1:16" ht="15" customHeight="1" x14ac:dyDescent="0.35">
      <c r="A1732" s="206"/>
      <c r="B1732" s="206"/>
      <c r="C1732" s="206"/>
      <c r="D1732" s="206"/>
      <c r="E1732" s="206"/>
      <c r="F1732" s="206"/>
      <c r="G1732" s="206"/>
      <c r="H1732" s="206"/>
      <c r="I1732" s="206"/>
      <c r="J1732" s="206"/>
      <c r="K1732" s="206"/>
      <c r="L1732" s="206"/>
      <c r="M1732" s="206"/>
      <c r="N1732" s="206"/>
      <c r="O1732" s="206"/>
      <c r="P1732" s="206"/>
    </row>
    <row r="1733" spans="1:16" ht="15" customHeight="1" x14ac:dyDescent="0.35">
      <c r="A1733" s="206"/>
      <c r="B1733" s="206"/>
      <c r="C1733" s="206"/>
      <c r="D1733" s="206"/>
      <c r="E1733" s="206"/>
      <c r="F1733" s="206"/>
      <c r="G1733" s="206"/>
      <c r="H1733" s="206"/>
      <c r="I1733" s="206"/>
      <c r="J1733" s="206"/>
      <c r="K1733" s="206"/>
      <c r="L1733" s="206"/>
      <c r="M1733" s="206"/>
      <c r="N1733" s="206"/>
      <c r="O1733" s="206"/>
      <c r="P1733" s="206"/>
    </row>
    <row r="1734" spans="1:16" ht="15" customHeight="1" x14ac:dyDescent="0.35">
      <c r="A1734" s="206"/>
      <c r="B1734" s="206"/>
      <c r="C1734" s="206"/>
      <c r="D1734" s="206"/>
      <c r="E1734" s="206"/>
      <c r="F1734" s="206"/>
      <c r="G1734" s="206"/>
      <c r="H1734" s="206"/>
      <c r="I1734" s="206"/>
      <c r="J1734" s="206"/>
      <c r="K1734" s="206"/>
      <c r="L1734" s="206"/>
      <c r="M1734" s="206"/>
      <c r="N1734" s="206"/>
      <c r="O1734" s="206"/>
      <c r="P1734" s="206"/>
    </row>
    <row r="1735" spans="1:16" ht="15" customHeight="1" x14ac:dyDescent="0.35">
      <c r="A1735" s="206"/>
      <c r="B1735" s="206"/>
      <c r="C1735" s="206"/>
      <c r="D1735" s="206"/>
      <c r="E1735" s="206"/>
      <c r="F1735" s="206"/>
      <c r="G1735" s="206"/>
      <c r="H1735" s="206"/>
      <c r="I1735" s="206"/>
      <c r="J1735" s="206"/>
      <c r="K1735" s="206"/>
      <c r="L1735" s="206"/>
      <c r="M1735" s="206"/>
      <c r="N1735" s="206"/>
      <c r="O1735" s="206"/>
      <c r="P1735" s="206"/>
    </row>
    <row r="1736" spans="1:16" ht="15" customHeight="1" x14ac:dyDescent="0.35">
      <c r="A1736" s="206"/>
      <c r="B1736" s="206"/>
      <c r="C1736" s="206"/>
      <c r="D1736" s="206"/>
      <c r="E1736" s="206"/>
      <c r="F1736" s="206"/>
      <c r="G1736" s="206"/>
      <c r="H1736" s="206"/>
      <c r="I1736" s="206"/>
      <c r="J1736" s="206"/>
      <c r="K1736" s="206"/>
      <c r="L1736" s="206"/>
      <c r="M1736" s="206"/>
      <c r="N1736" s="206"/>
      <c r="O1736" s="206"/>
      <c r="P1736" s="206"/>
    </row>
    <row r="1737" spans="1:16" ht="15" customHeight="1" x14ac:dyDescent="0.35">
      <c r="A1737" s="206"/>
      <c r="B1737" s="206"/>
      <c r="C1737" s="206"/>
      <c r="D1737" s="206"/>
      <c r="E1737" s="206"/>
      <c r="F1737" s="206"/>
      <c r="G1737" s="206"/>
      <c r="H1737" s="206"/>
      <c r="I1737" s="206"/>
      <c r="J1737" s="206"/>
      <c r="K1737" s="206"/>
      <c r="L1737" s="206"/>
      <c r="M1737" s="206"/>
      <c r="N1737" s="206"/>
      <c r="O1737" s="206"/>
      <c r="P1737" s="206"/>
    </row>
    <row r="1738" spans="1:16" ht="15" customHeight="1" x14ac:dyDescent="0.35">
      <c r="A1738" s="206"/>
      <c r="B1738" s="206"/>
      <c r="C1738" s="206"/>
      <c r="D1738" s="206"/>
      <c r="E1738" s="206"/>
      <c r="F1738" s="206"/>
      <c r="G1738" s="206"/>
      <c r="H1738" s="206"/>
      <c r="I1738" s="206"/>
      <c r="J1738" s="206"/>
      <c r="K1738" s="206"/>
      <c r="L1738" s="206"/>
      <c r="M1738" s="206"/>
      <c r="N1738" s="206"/>
      <c r="O1738" s="206"/>
      <c r="P1738" s="206"/>
    </row>
    <row r="1739" spans="1:16" ht="15" customHeight="1" x14ac:dyDescent="0.35">
      <c r="A1739" s="206"/>
      <c r="B1739" s="206"/>
      <c r="C1739" s="206"/>
      <c r="D1739" s="206"/>
      <c r="E1739" s="206"/>
      <c r="F1739" s="206"/>
      <c r="G1739" s="206"/>
      <c r="H1739" s="206"/>
      <c r="I1739" s="206"/>
      <c r="J1739" s="206"/>
      <c r="K1739" s="206"/>
      <c r="L1739" s="206"/>
      <c r="M1739" s="206"/>
      <c r="N1739" s="206"/>
      <c r="O1739" s="206"/>
      <c r="P1739" s="206"/>
    </row>
    <row r="1740" spans="1:16" ht="20.25" customHeight="1" x14ac:dyDescent="0.35">
      <c r="A1740" s="206"/>
      <c r="B1740" s="206"/>
      <c r="C1740" s="206"/>
      <c r="D1740" s="206"/>
      <c r="E1740" s="206"/>
      <c r="F1740" s="206"/>
      <c r="G1740" s="206"/>
      <c r="H1740" s="206"/>
      <c r="I1740" s="206"/>
      <c r="J1740" s="206"/>
      <c r="K1740" s="206"/>
      <c r="L1740" s="206"/>
      <c r="M1740" s="206"/>
      <c r="N1740" s="206"/>
      <c r="O1740" s="206"/>
      <c r="P1740" s="206"/>
    </row>
    <row r="1741" spans="1:16" ht="15" customHeight="1" x14ac:dyDescent="0.35">
      <c r="A1741" s="206"/>
      <c r="B1741" s="206"/>
      <c r="C1741" s="206"/>
      <c r="D1741" s="206"/>
      <c r="E1741" s="206"/>
      <c r="F1741" s="206"/>
      <c r="G1741" s="206"/>
      <c r="H1741" s="206"/>
      <c r="I1741" s="206"/>
      <c r="J1741" s="206"/>
      <c r="K1741" s="206"/>
      <c r="L1741" s="206"/>
      <c r="M1741" s="206"/>
      <c r="N1741" s="206"/>
      <c r="O1741" s="206"/>
      <c r="P1741" s="206"/>
    </row>
    <row r="1742" spans="1:16" ht="15" customHeight="1" x14ac:dyDescent="0.35">
      <c r="A1742" s="206"/>
      <c r="B1742" s="206"/>
      <c r="C1742" s="206"/>
      <c r="D1742" s="206"/>
      <c r="E1742" s="206"/>
      <c r="F1742" s="206"/>
      <c r="G1742" s="206"/>
      <c r="H1742" s="206"/>
      <c r="I1742" s="206"/>
      <c r="J1742" s="206"/>
      <c r="K1742" s="206"/>
      <c r="L1742" s="206"/>
      <c r="M1742" s="206"/>
      <c r="N1742" s="206"/>
      <c r="O1742" s="206"/>
      <c r="P1742" s="206"/>
    </row>
    <row r="1743" spans="1:16" ht="15" customHeight="1" x14ac:dyDescent="0.35">
      <c r="A1743" s="206"/>
      <c r="B1743" s="206"/>
      <c r="C1743" s="206"/>
      <c r="D1743" s="206"/>
      <c r="E1743" s="206"/>
      <c r="F1743" s="206"/>
      <c r="G1743" s="206"/>
      <c r="H1743" s="206"/>
      <c r="I1743" s="206"/>
      <c r="J1743" s="206"/>
      <c r="K1743" s="206"/>
      <c r="L1743" s="206"/>
      <c r="M1743" s="206"/>
      <c r="N1743" s="206"/>
      <c r="O1743" s="206"/>
      <c r="P1743" s="206"/>
    </row>
    <row r="1744" spans="1:16" ht="15" customHeight="1" x14ac:dyDescent="0.35">
      <c r="A1744" s="206"/>
      <c r="B1744" s="206"/>
      <c r="C1744" s="206"/>
      <c r="D1744" s="206"/>
      <c r="E1744" s="206"/>
      <c r="F1744" s="206"/>
      <c r="G1744" s="206"/>
      <c r="H1744" s="206"/>
      <c r="I1744" s="206"/>
      <c r="J1744" s="206"/>
      <c r="K1744" s="206"/>
      <c r="L1744" s="206"/>
      <c r="M1744" s="206"/>
      <c r="N1744" s="206"/>
      <c r="O1744" s="206"/>
      <c r="P1744" s="206"/>
    </row>
    <row r="1745" spans="1:16" ht="15" customHeight="1" x14ac:dyDescent="0.35">
      <c r="A1745" s="206"/>
      <c r="B1745" s="206"/>
      <c r="C1745" s="206"/>
      <c r="D1745" s="206"/>
      <c r="E1745" s="206"/>
      <c r="F1745" s="206"/>
      <c r="G1745" s="206"/>
      <c r="H1745" s="206"/>
      <c r="I1745" s="206"/>
      <c r="J1745" s="206"/>
      <c r="K1745" s="206"/>
      <c r="L1745" s="206"/>
      <c r="M1745" s="206"/>
      <c r="N1745" s="206"/>
      <c r="O1745" s="206"/>
      <c r="P1745" s="206"/>
    </row>
    <row r="1746" spans="1:16" ht="15" customHeight="1" x14ac:dyDescent="0.35">
      <c r="A1746" s="206"/>
      <c r="B1746" s="206"/>
      <c r="C1746" s="206"/>
      <c r="D1746" s="206"/>
      <c r="E1746" s="206"/>
      <c r="F1746" s="206"/>
      <c r="G1746" s="206"/>
      <c r="H1746" s="206"/>
      <c r="I1746" s="206"/>
      <c r="J1746" s="206"/>
      <c r="K1746" s="206"/>
      <c r="L1746" s="206"/>
      <c r="M1746" s="206"/>
      <c r="N1746" s="206"/>
      <c r="O1746" s="206"/>
      <c r="P1746" s="206"/>
    </row>
    <row r="1747" spans="1:16" ht="15" customHeight="1" x14ac:dyDescent="0.35">
      <c r="A1747" s="206"/>
      <c r="B1747" s="206"/>
      <c r="C1747" s="206"/>
      <c r="D1747" s="206"/>
      <c r="E1747" s="206"/>
      <c r="F1747" s="206"/>
      <c r="G1747" s="206"/>
      <c r="H1747" s="206"/>
      <c r="I1747" s="206"/>
      <c r="J1747" s="206"/>
      <c r="K1747" s="206"/>
      <c r="L1747" s="206"/>
      <c r="M1747" s="206"/>
      <c r="N1747" s="206"/>
      <c r="O1747" s="206"/>
      <c r="P1747" s="206"/>
    </row>
    <row r="1748" spans="1:16" ht="15" customHeight="1" x14ac:dyDescent="0.35">
      <c r="A1748" s="206"/>
      <c r="B1748" s="206"/>
      <c r="C1748" s="206"/>
      <c r="D1748" s="206"/>
      <c r="E1748" s="206"/>
      <c r="F1748" s="206"/>
      <c r="G1748" s="206"/>
      <c r="H1748" s="206"/>
      <c r="I1748" s="206"/>
      <c r="J1748" s="206"/>
      <c r="K1748" s="206"/>
      <c r="L1748" s="206"/>
      <c r="M1748" s="206"/>
      <c r="N1748" s="206"/>
      <c r="O1748" s="206"/>
      <c r="P1748" s="206"/>
    </row>
    <row r="1749" spans="1:16" ht="15" customHeight="1" x14ac:dyDescent="0.35">
      <c r="A1749" s="206"/>
      <c r="B1749" s="206"/>
      <c r="C1749" s="206"/>
      <c r="D1749" s="206"/>
      <c r="E1749" s="206"/>
      <c r="F1749" s="206"/>
      <c r="G1749" s="206"/>
      <c r="H1749" s="206"/>
      <c r="I1749" s="206"/>
      <c r="J1749" s="206"/>
      <c r="K1749" s="206"/>
      <c r="L1749" s="206"/>
      <c r="M1749" s="206"/>
      <c r="N1749" s="206"/>
      <c r="O1749" s="206"/>
      <c r="P1749" s="206"/>
    </row>
    <row r="1750" spans="1:16" ht="15" customHeight="1" x14ac:dyDescent="0.35">
      <c r="A1750" s="206"/>
      <c r="B1750" s="206"/>
      <c r="C1750" s="206"/>
      <c r="D1750" s="206"/>
      <c r="E1750" s="206"/>
      <c r="F1750" s="206"/>
      <c r="G1750" s="206"/>
      <c r="H1750" s="206"/>
      <c r="I1750" s="206"/>
      <c r="J1750" s="206"/>
      <c r="K1750" s="206"/>
      <c r="L1750" s="206"/>
      <c r="M1750" s="206"/>
      <c r="N1750" s="206"/>
      <c r="O1750" s="206"/>
      <c r="P1750" s="206"/>
    </row>
    <row r="1751" spans="1:16" ht="15" customHeight="1" x14ac:dyDescent="0.35">
      <c r="A1751" s="206"/>
      <c r="B1751" s="206"/>
      <c r="C1751" s="206"/>
      <c r="D1751" s="206"/>
      <c r="E1751" s="206"/>
      <c r="F1751" s="206"/>
      <c r="G1751" s="206"/>
      <c r="H1751" s="206"/>
      <c r="I1751" s="206"/>
      <c r="J1751" s="206"/>
      <c r="K1751" s="206"/>
      <c r="L1751" s="206"/>
      <c r="M1751" s="206"/>
      <c r="N1751" s="206"/>
      <c r="O1751" s="206"/>
      <c r="P1751" s="206"/>
    </row>
    <row r="1752" spans="1:16" ht="15" customHeight="1" x14ac:dyDescent="0.35">
      <c r="A1752" s="206"/>
      <c r="B1752" s="206"/>
      <c r="C1752" s="206"/>
      <c r="D1752" s="206"/>
      <c r="E1752" s="206"/>
      <c r="F1752" s="206"/>
      <c r="G1752" s="206"/>
      <c r="H1752" s="206"/>
      <c r="I1752" s="206"/>
      <c r="J1752" s="206"/>
      <c r="K1752" s="206"/>
      <c r="L1752" s="206"/>
      <c r="M1752" s="206"/>
      <c r="N1752" s="206"/>
      <c r="O1752" s="206"/>
      <c r="P1752" s="206"/>
    </row>
    <row r="1753" spans="1:16" ht="15" customHeight="1" x14ac:dyDescent="0.35">
      <c r="A1753" s="206"/>
      <c r="B1753" s="206"/>
      <c r="C1753" s="206"/>
      <c r="D1753" s="206"/>
      <c r="E1753" s="206"/>
      <c r="F1753" s="206"/>
      <c r="G1753" s="206"/>
      <c r="H1753" s="206"/>
      <c r="I1753" s="206"/>
      <c r="J1753" s="206"/>
      <c r="K1753" s="206"/>
      <c r="L1753" s="206"/>
      <c r="M1753" s="206"/>
      <c r="N1753" s="206"/>
      <c r="O1753" s="206"/>
      <c r="P1753" s="206"/>
    </row>
    <row r="1754" spans="1:16" ht="15" customHeight="1" x14ac:dyDescent="0.35">
      <c r="A1754" s="206"/>
      <c r="B1754" s="206"/>
      <c r="C1754" s="206"/>
      <c r="D1754" s="206"/>
      <c r="E1754" s="206"/>
      <c r="F1754" s="206"/>
      <c r="G1754" s="206"/>
      <c r="H1754" s="206"/>
      <c r="I1754" s="206"/>
      <c r="J1754" s="206"/>
      <c r="K1754" s="206"/>
      <c r="L1754" s="206"/>
      <c r="M1754" s="206"/>
      <c r="N1754" s="206"/>
      <c r="O1754" s="206"/>
      <c r="P1754" s="206"/>
    </row>
    <row r="1755" spans="1:16" ht="15" customHeight="1" x14ac:dyDescent="0.35">
      <c r="A1755" s="206"/>
      <c r="B1755" s="206"/>
      <c r="C1755" s="206"/>
      <c r="D1755" s="206"/>
      <c r="E1755" s="206"/>
      <c r="F1755" s="206"/>
      <c r="G1755" s="206"/>
      <c r="H1755" s="206"/>
      <c r="I1755" s="206"/>
      <c r="J1755" s="206"/>
      <c r="K1755" s="206"/>
      <c r="L1755" s="206"/>
      <c r="M1755" s="206"/>
      <c r="N1755" s="206"/>
      <c r="O1755" s="206"/>
      <c r="P1755" s="206"/>
    </row>
    <row r="1756" spans="1:16" ht="15" customHeight="1" x14ac:dyDescent="0.35">
      <c r="A1756" s="206"/>
      <c r="B1756" s="206"/>
      <c r="C1756" s="206"/>
      <c r="D1756" s="206"/>
      <c r="E1756" s="206"/>
      <c r="F1756" s="206"/>
      <c r="G1756" s="206"/>
      <c r="H1756" s="206"/>
      <c r="I1756" s="206"/>
      <c r="J1756" s="206"/>
      <c r="K1756" s="206"/>
      <c r="L1756" s="206"/>
      <c r="M1756" s="206"/>
      <c r="N1756" s="206"/>
      <c r="O1756" s="206"/>
      <c r="P1756" s="206"/>
    </row>
    <row r="1757" spans="1:16" ht="15" customHeight="1" x14ac:dyDescent="0.35">
      <c r="A1757" s="206"/>
      <c r="B1757" s="206"/>
      <c r="C1757" s="206"/>
      <c r="D1757" s="206"/>
      <c r="E1757" s="206"/>
      <c r="F1757" s="206"/>
      <c r="G1757" s="206"/>
      <c r="H1757" s="206"/>
      <c r="I1757" s="206"/>
      <c r="J1757" s="206"/>
      <c r="K1757" s="206"/>
      <c r="L1757" s="206"/>
      <c r="M1757" s="206"/>
      <c r="N1757" s="206"/>
      <c r="O1757" s="206"/>
      <c r="P1757" s="206"/>
    </row>
    <row r="1758" spans="1:16" ht="15" customHeight="1" x14ac:dyDescent="0.35">
      <c r="A1758" s="206"/>
      <c r="B1758" s="206"/>
      <c r="C1758" s="206"/>
      <c r="D1758" s="206"/>
      <c r="E1758" s="206"/>
      <c r="F1758" s="206"/>
      <c r="G1758" s="206"/>
      <c r="H1758" s="206"/>
      <c r="I1758" s="206"/>
      <c r="J1758" s="206"/>
      <c r="K1758" s="206"/>
      <c r="L1758" s="206"/>
      <c r="M1758" s="206"/>
      <c r="N1758" s="206"/>
      <c r="O1758" s="206"/>
      <c r="P1758" s="206"/>
    </row>
    <row r="1759" spans="1:16" ht="15" customHeight="1" x14ac:dyDescent="0.35">
      <c r="A1759" s="206"/>
      <c r="B1759" s="206"/>
      <c r="C1759" s="206"/>
      <c r="D1759" s="206"/>
      <c r="E1759" s="206"/>
      <c r="F1759" s="206"/>
      <c r="G1759" s="206"/>
      <c r="H1759" s="206"/>
      <c r="I1759" s="206"/>
      <c r="J1759" s="206"/>
      <c r="K1759" s="206"/>
      <c r="L1759" s="206"/>
      <c r="M1759" s="206"/>
      <c r="N1759" s="206"/>
      <c r="O1759" s="206"/>
      <c r="P1759" s="206"/>
    </row>
    <row r="1760" spans="1:16" ht="15" customHeight="1" x14ac:dyDescent="0.35">
      <c r="A1760" s="206"/>
      <c r="B1760" s="206"/>
      <c r="C1760" s="206"/>
      <c r="D1760" s="206"/>
      <c r="E1760" s="206"/>
      <c r="F1760" s="206"/>
      <c r="G1760" s="206"/>
      <c r="H1760" s="206"/>
      <c r="I1760" s="206"/>
      <c r="J1760" s="206"/>
      <c r="K1760" s="206"/>
      <c r="L1760" s="206"/>
      <c r="M1760" s="206"/>
      <c r="N1760" s="206"/>
      <c r="O1760" s="206"/>
      <c r="P1760" s="206"/>
    </row>
    <row r="1761" spans="1:16" ht="15" customHeight="1" x14ac:dyDescent="0.35">
      <c r="A1761" s="206"/>
      <c r="B1761" s="206"/>
      <c r="C1761" s="206"/>
      <c r="D1761" s="206"/>
      <c r="E1761" s="206"/>
      <c r="F1761" s="206"/>
      <c r="G1761" s="206"/>
      <c r="H1761" s="206"/>
      <c r="I1761" s="206"/>
      <c r="J1761" s="206"/>
      <c r="K1761" s="206"/>
      <c r="L1761" s="206"/>
      <c r="M1761" s="206"/>
      <c r="N1761" s="206"/>
      <c r="O1761" s="206"/>
      <c r="P1761" s="206"/>
    </row>
    <row r="1762" spans="1:16" ht="15" customHeight="1" x14ac:dyDescent="0.35">
      <c r="A1762" s="206"/>
      <c r="B1762" s="206"/>
      <c r="C1762" s="206"/>
      <c r="D1762" s="206"/>
      <c r="E1762" s="206"/>
      <c r="F1762" s="206"/>
      <c r="G1762" s="206"/>
      <c r="H1762" s="206"/>
      <c r="I1762" s="206"/>
      <c r="J1762" s="206"/>
      <c r="K1762" s="206"/>
      <c r="L1762" s="206"/>
      <c r="M1762" s="206"/>
      <c r="N1762" s="206"/>
      <c r="O1762" s="206"/>
      <c r="P1762" s="206"/>
    </row>
    <row r="1763" spans="1:16" ht="15" customHeight="1" x14ac:dyDescent="0.35">
      <c r="A1763" s="206"/>
      <c r="B1763" s="206"/>
      <c r="C1763" s="206"/>
      <c r="D1763" s="206"/>
      <c r="E1763" s="206"/>
      <c r="F1763" s="206"/>
      <c r="G1763" s="206"/>
      <c r="H1763" s="206"/>
      <c r="I1763" s="206"/>
      <c r="J1763" s="206"/>
      <c r="K1763" s="206"/>
      <c r="L1763" s="206"/>
      <c r="M1763" s="206"/>
      <c r="N1763" s="206"/>
      <c r="O1763" s="206"/>
      <c r="P1763" s="206"/>
    </row>
    <row r="1764" spans="1:16" ht="15" customHeight="1" x14ac:dyDescent="0.35">
      <c r="A1764" s="206"/>
      <c r="B1764" s="206"/>
      <c r="C1764" s="206"/>
      <c r="D1764" s="206"/>
      <c r="E1764" s="206"/>
      <c r="F1764" s="206"/>
      <c r="G1764" s="206"/>
      <c r="H1764" s="206"/>
      <c r="I1764" s="206"/>
      <c r="J1764" s="206"/>
      <c r="K1764" s="206"/>
      <c r="L1764" s="206"/>
      <c r="M1764" s="206"/>
      <c r="N1764" s="206"/>
      <c r="O1764" s="206"/>
      <c r="P1764" s="206"/>
    </row>
    <row r="1765" spans="1:16" ht="15" customHeight="1" x14ac:dyDescent="0.35">
      <c r="A1765" s="206"/>
      <c r="B1765" s="206"/>
      <c r="C1765" s="206"/>
      <c r="D1765" s="206"/>
      <c r="E1765" s="206"/>
      <c r="F1765" s="206"/>
      <c r="G1765" s="206"/>
      <c r="H1765" s="206"/>
      <c r="I1765" s="206"/>
      <c r="J1765" s="206"/>
      <c r="K1765" s="206"/>
      <c r="L1765" s="206"/>
      <c r="M1765" s="206"/>
      <c r="N1765" s="206"/>
      <c r="O1765" s="206"/>
      <c r="P1765" s="206"/>
    </row>
    <row r="1766" spans="1:16" ht="15" customHeight="1" x14ac:dyDescent="0.35">
      <c r="A1766" s="206"/>
      <c r="B1766" s="206"/>
      <c r="C1766" s="206"/>
      <c r="D1766" s="206"/>
      <c r="E1766" s="206"/>
      <c r="F1766" s="206"/>
      <c r="G1766" s="206"/>
      <c r="H1766" s="206"/>
      <c r="I1766" s="206"/>
      <c r="J1766" s="206"/>
      <c r="K1766" s="206"/>
      <c r="L1766" s="206"/>
      <c r="M1766" s="206"/>
      <c r="N1766" s="206"/>
      <c r="O1766" s="206"/>
      <c r="P1766" s="206"/>
    </row>
    <row r="1767" spans="1:16" ht="15" customHeight="1" x14ac:dyDescent="0.35">
      <c r="A1767" s="206"/>
      <c r="B1767" s="206"/>
      <c r="C1767" s="206"/>
      <c r="D1767" s="206"/>
      <c r="E1767" s="206"/>
      <c r="F1767" s="206"/>
      <c r="G1767" s="206"/>
      <c r="H1767" s="206"/>
      <c r="I1767" s="206"/>
      <c r="J1767" s="206"/>
      <c r="K1767" s="206"/>
      <c r="L1767" s="206"/>
      <c r="M1767" s="206"/>
      <c r="N1767" s="206"/>
      <c r="O1767" s="206"/>
      <c r="P1767" s="206"/>
    </row>
    <row r="1768" spans="1:16" ht="15" customHeight="1" x14ac:dyDescent="0.35">
      <c r="A1768" s="206"/>
      <c r="B1768" s="206"/>
      <c r="C1768" s="206"/>
      <c r="D1768" s="206"/>
      <c r="E1768" s="206"/>
      <c r="F1768" s="206"/>
      <c r="G1768" s="206"/>
      <c r="H1768" s="206"/>
      <c r="I1768" s="206"/>
      <c r="J1768" s="206"/>
      <c r="K1768" s="206"/>
      <c r="L1768" s="206"/>
      <c r="M1768" s="206"/>
      <c r="N1768" s="206"/>
      <c r="O1768" s="206"/>
      <c r="P1768" s="206"/>
    </row>
    <row r="1769" spans="1:16" ht="15" customHeight="1" x14ac:dyDescent="0.35">
      <c r="A1769" s="206"/>
      <c r="B1769" s="206"/>
      <c r="C1769" s="206"/>
      <c r="D1769" s="206"/>
      <c r="E1769" s="206"/>
      <c r="F1769" s="206"/>
      <c r="G1769" s="206"/>
      <c r="H1769" s="206"/>
      <c r="I1769" s="206"/>
      <c r="J1769" s="206"/>
      <c r="K1769" s="206"/>
      <c r="L1769" s="206"/>
      <c r="M1769" s="206"/>
      <c r="N1769" s="206"/>
      <c r="O1769" s="206"/>
      <c r="P1769" s="206"/>
    </row>
    <row r="1770" spans="1:16" ht="18.75" customHeight="1" x14ac:dyDescent="0.35">
      <c r="A1770" s="206"/>
      <c r="B1770" s="206"/>
      <c r="C1770" s="206"/>
      <c r="D1770" s="206"/>
      <c r="E1770" s="206"/>
      <c r="F1770" s="206"/>
      <c r="G1770" s="206"/>
      <c r="H1770" s="206"/>
      <c r="I1770" s="206"/>
      <c r="J1770" s="206"/>
      <c r="K1770" s="206"/>
      <c r="L1770" s="206"/>
      <c r="M1770" s="206"/>
      <c r="N1770" s="206"/>
      <c r="O1770" s="206"/>
      <c r="P1770" s="206"/>
    </row>
    <row r="1771" spans="1:16" ht="18.75" customHeight="1" x14ac:dyDescent="0.35">
      <c r="A1771" s="206"/>
      <c r="B1771" s="206"/>
      <c r="C1771" s="206"/>
      <c r="D1771" s="206"/>
      <c r="E1771" s="206"/>
      <c r="F1771" s="206"/>
      <c r="G1771" s="206"/>
      <c r="H1771" s="206"/>
      <c r="I1771" s="206"/>
      <c r="J1771" s="206"/>
      <c r="K1771" s="206"/>
      <c r="L1771" s="206"/>
      <c r="M1771" s="206"/>
      <c r="N1771" s="206"/>
      <c r="O1771" s="206"/>
      <c r="P1771" s="206"/>
    </row>
    <row r="1772" spans="1:16" x14ac:dyDescent="0.35">
      <c r="A1772" s="206"/>
      <c r="B1772" s="206"/>
      <c r="C1772" s="206"/>
      <c r="D1772" s="206"/>
      <c r="E1772" s="206"/>
      <c r="F1772" s="206"/>
      <c r="G1772" s="206"/>
      <c r="H1772" s="206"/>
      <c r="I1772" s="206"/>
      <c r="J1772" s="206"/>
      <c r="K1772" s="206"/>
      <c r="L1772" s="206"/>
      <c r="M1772" s="206"/>
      <c r="N1772" s="206"/>
      <c r="O1772" s="206"/>
      <c r="P1772" s="206"/>
    </row>
    <row r="1773" spans="1:16" x14ac:dyDescent="0.35">
      <c r="A1773" s="206"/>
      <c r="B1773" s="206"/>
      <c r="C1773" s="206"/>
      <c r="D1773" s="206"/>
      <c r="E1773" s="206"/>
      <c r="F1773" s="206"/>
      <c r="G1773" s="206"/>
      <c r="H1773" s="206"/>
      <c r="I1773" s="206"/>
      <c r="J1773" s="206"/>
      <c r="K1773" s="206"/>
      <c r="L1773" s="206"/>
      <c r="M1773" s="206"/>
      <c r="N1773" s="206"/>
      <c r="O1773" s="206"/>
      <c r="P1773" s="206"/>
    </row>
    <row r="1774" spans="1:16" x14ac:dyDescent="0.35">
      <c r="A1774" s="206"/>
      <c r="B1774" s="206"/>
      <c r="C1774" s="206"/>
      <c r="D1774" s="206"/>
      <c r="E1774" s="206"/>
      <c r="F1774" s="206"/>
      <c r="G1774" s="206"/>
      <c r="H1774" s="206"/>
      <c r="I1774" s="206"/>
      <c r="J1774" s="206"/>
      <c r="K1774" s="206"/>
      <c r="L1774" s="206"/>
      <c r="M1774" s="206"/>
      <c r="N1774" s="206"/>
      <c r="O1774" s="206"/>
      <c r="P1774" s="206"/>
    </row>
    <row r="1775" spans="1:16" x14ac:dyDescent="0.35">
      <c r="A1775" s="206"/>
      <c r="B1775" s="206"/>
      <c r="C1775" s="206"/>
      <c r="D1775" s="206"/>
      <c r="E1775" s="206"/>
      <c r="F1775" s="206"/>
      <c r="G1775" s="206"/>
      <c r="H1775" s="206"/>
      <c r="I1775" s="206"/>
      <c r="J1775" s="206"/>
      <c r="K1775" s="206"/>
      <c r="L1775" s="206"/>
      <c r="M1775" s="206"/>
      <c r="N1775" s="206"/>
      <c r="O1775" s="206"/>
      <c r="P1775" s="206"/>
    </row>
    <row r="1776" spans="1:16" x14ac:dyDescent="0.35">
      <c r="A1776" s="4"/>
      <c r="B1776" s="4"/>
      <c r="C1776" s="112"/>
      <c r="D1776" s="113"/>
      <c r="E1776" s="113"/>
      <c r="F1776" s="112"/>
      <c r="G1776" s="112"/>
      <c r="H1776" s="42"/>
      <c r="I1776" s="42"/>
      <c r="J1776" s="42"/>
      <c r="K1776" s="42"/>
      <c r="L1776" s="42"/>
      <c r="M1776" s="42"/>
      <c r="N1776" s="42"/>
      <c r="O1776" s="4"/>
      <c r="P1776" s="4"/>
    </row>
    <row r="1777" spans="1:16" x14ac:dyDescent="0.35">
      <c r="A1777" s="4"/>
      <c r="B1777" s="4"/>
      <c r="C1777" s="112"/>
      <c r="D1777" s="113"/>
      <c r="E1777" s="113"/>
      <c r="F1777" s="112"/>
      <c r="G1777" s="112"/>
      <c r="H1777" s="42"/>
      <c r="I1777" s="42"/>
      <c r="J1777" s="42"/>
      <c r="K1777" s="42"/>
      <c r="L1777" s="42"/>
      <c r="M1777" s="42"/>
      <c r="N1777" s="42"/>
      <c r="O1777" s="4"/>
      <c r="P1777" s="4"/>
    </row>
  </sheetData>
  <autoFilter ref="A8:Q1702"/>
  <mergeCells count="765">
    <mergeCell ref="A1483:A1491"/>
    <mergeCell ref="O1483:O1491"/>
    <mergeCell ref="P1483:P1491"/>
    <mergeCell ref="A1492:A1498"/>
    <mergeCell ref="O1492:O1498"/>
    <mergeCell ref="P1492:P1498"/>
    <mergeCell ref="A1386:A1392"/>
    <mergeCell ref="O1386:O1392"/>
    <mergeCell ref="P1386:P1392"/>
    <mergeCell ref="A1393:A1399"/>
    <mergeCell ref="O1393:O1399"/>
    <mergeCell ref="P1393:P1399"/>
    <mergeCell ref="A1460:A1466"/>
    <mergeCell ref="O1460:O1466"/>
    <mergeCell ref="P1460:P1466"/>
    <mergeCell ref="O1418:O1424"/>
    <mergeCell ref="P1418:P1424"/>
    <mergeCell ref="A1407:A1417"/>
    <mergeCell ref="A1400:A1406"/>
    <mergeCell ref="O1400:O1406"/>
    <mergeCell ref="P1400:P1406"/>
    <mergeCell ref="A1425:A1431"/>
    <mergeCell ref="O1425:O1431"/>
    <mergeCell ref="P1425:P1431"/>
    <mergeCell ref="A1238:A1244"/>
    <mergeCell ref="O1238:O1244"/>
    <mergeCell ref="P1238:P1244"/>
    <mergeCell ref="A1245:A1251"/>
    <mergeCell ref="O1245:O1251"/>
    <mergeCell ref="P1245:P1251"/>
    <mergeCell ref="A1379:A1385"/>
    <mergeCell ref="O1379:O1385"/>
    <mergeCell ref="P1379:P1385"/>
    <mergeCell ref="A1337:A1343"/>
    <mergeCell ref="O1337:O1343"/>
    <mergeCell ref="P1337:P1343"/>
    <mergeCell ref="A1351:A1357"/>
    <mergeCell ref="O1351:O1357"/>
    <mergeCell ref="P1266:P1272"/>
    <mergeCell ref="P1273:P1279"/>
    <mergeCell ref="A1358:A1364"/>
    <mergeCell ref="O1358:O1364"/>
    <mergeCell ref="P1358:P1364"/>
    <mergeCell ref="A1252:A1258"/>
    <mergeCell ref="O1252:O1258"/>
    <mergeCell ref="P1252:P1258"/>
    <mergeCell ref="A1259:A1265"/>
    <mergeCell ref="O1259:O1265"/>
    <mergeCell ref="A1705:P1775"/>
    <mergeCell ref="A599:A605"/>
    <mergeCell ref="Q49:Q50"/>
    <mergeCell ref="A56:A62"/>
    <mergeCell ref="O56:O62"/>
    <mergeCell ref="P56:P62"/>
    <mergeCell ref="Q56:Q57"/>
    <mergeCell ref="P161:P167"/>
    <mergeCell ref="P635:P648"/>
    <mergeCell ref="O649:O654"/>
    <mergeCell ref="P649:P654"/>
    <mergeCell ref="A435:A442"/>
    <mergeCell ref="P307:P313"/>
    <mergeCell ref="O300:O306"/>
    <mergeCell ref="A351:A357"/>
    <mergeCell ref="A236:A242"/>
    <mergeCell ref="O236:O242"/>
    <mergeCell ref="P236:P242"/>
    <mergeCell ref="A243:A249"/>
    <mergeCell ref="O243:O249"/>
    <mergeCell ref="A206:P206"/>
    <mergeCell ref="A207:P207"/>
    <mergeCell ref="A208:A214"/>
    <mergeCell ref="O208:O214"/>
    <mergeCell ref="P215:P221"/>
    <mergeCell ref="P222:P228"/>
    <mergeCell ref="P535:P541"/>
    <mergeCell ref="A392:P392"/>
    <mergeCell ref="A393:A399"/>
    <mergeCell ref="O393:O399"/>
    <mergeCell ref="A443:A449"/>
    <mergeCell ref="O443:O449"/>
    <mergeCell ref="P393:P399"/>
    <mergeCell ref="P443:P449"/>
    <mergeCell ref="O521:O527"/>
    <mergeCell ref="P521:P527"/>
    <mergeCell ref="A507:P507"/>
    <mergeCell ref="A508:A514"/>
    <mergeCell ref="O508:O514"/>
    <mergeCell ref="P508:P514"/>
    <mergeCell ref="O372:O378"/>
    <mergeCell ref="A337:A343"/>
    <mergeCell ref="O337:O343"/>
    <mergeCell ref="P337:P343"/>
    <mergeCell ref="A322:A328"/>
    <mergeCell ref="A286:A292"/>
    <mergeCell ref="O286:O292"/>
    <mergeCell ref="O315:O321"/>
    <mergeCell ref="C5:G6"/>
    <mergeCell ref="A1587:A1593"/>
    <mergeCell ref="O1587:O1593"/>
    <mergeCell ref="P1587:P1593"/>
    <mergeCell ref="O971:O977"/>
    <mergeCell ref="P971:P977"/>
    <mergeCell ref="O1323:O1329"/>
    <mergeCell ref="P1323:P1329"/>
    <mergeCell ref="A1330:A1336"/>
    <mergeCell ref="A1231:A1237"/>
    <mergeCell ref="O1231:O1237"/>
    <mergeCell ref="P1231:P1237"/>
    <mergeCell ref="A1316:A1322"/>
    <mergeCell ref="O1316:O1322"/>
    <mergeCell ref="P1316:P1322"/>
    <mergeCell ref="A1323:A1329"/>
    <mergeCell ref="O1330:O1336"/>
    <mergeCell ref="P1330:P1336"/>
    <mergeCell ref="A1309:A1315"/>
    <mergeCell ref="O1309:O1315"/>
    <mergeCell ref="P1309:P1315"/>
    <mergeCell ref="A49:A55"/>
    <mergeCell ref="A1418:A1424"/>
    <mergeCell ref="P208:P214"/>
    <mergeCell ref="O1614:O1620"/>
    <mergeCell ref="P1614:P1620"/>
    <mergeCell ref="A1621:A1627"/>
    <mergeCell ref="O1621:O1627"/>
    <mergeCell ref="P1621:P1627"/>
    <mergeCell ref="A1613:P1613"/>
    <mergeCell ref="A1614:A1620"/>
    <mergeCell ref="A1534:A1540"/>
    <mergeCell ref="O1534:O1540"/>
    <mergeCell ref="P1534:P1540"/>
    <mergeCell ref="A1580:A1586"/>
    <mergeCell ref="O1580:O1586"/>
    <mergeCell ref="P1580:P1586"/>
    <mergeCell ref="A1612:P1612"/>
    <mergeCell ref="A1600:A1609"/>
    <mergeCell ref="O1601:O1609"/>
    <mergeCell ref="P1601:P1609"/>
    <mergeCell ref="A1594:A1599"/>
    <mergeCell ref="O1594:O1599"/>
    <mergeCell ref="P1594:P1599"/>
    <mergeCell ref="P1555:P1561"/>
    <mergeCell ref="O1555:O1561"/>
    <mergeCell ref="A1555:A1561"/>
    <mergeCell ref="A1572:P1572"/>
    <mergeCell ref="A1527:A1533"/>
    <mergeCell ref="O1527:O1533"/>
    <mergeCell ref="P1527:P1533"/>
    <mergeCell ref="O1506:O1512"/>
    <mergeCell ref="P1506:P1512"/>
    <mergeCell ref="A1513:A1519"/>
    <mergeCell ref="O1513:O1519"/>
    <mergeCell ref="P1513:P1519"/>
    <mergeCell ref="A1520:A1526"/>
    <mergeCell ref="O1520:O1526"/>
    <mergeCell ref="P1520:P1526"/>
    <mergeCell ref="A1610:P1610"/>
    <mergeCell ref="A1611:P1611"/>
    <mergeCell ref="A1541:A1547"/>
    <mergeCell ref="O1541:O1547"/>
    <mergeCell ref="P1541:P1547"/>
    <mergeCell ref="A1548:A1554"/>
    <mergeCell ref="O1548:O1554"/>
    <mergeCell ref="P1548:P1554"/>
    <mergeCell ref="O1562:O1571"/>
    <mergeCell ref="P1562:P1571"/>
    <mergeCell ref="A1562:A1571"/>
    <mergeCell ref="O1288:O1294"/>
    <mergeCell ref="A1273:A1279"/>
    <mergeCell ref="O1273:O1279"/>
    <mergeCell ref="P1351:P1357"/>
    <mergeCell ref="A1266:A1272"/>
    <mergeCell ref="O1266:O1272"/>
    <mergeCell ref="A1344:A1350"/>
    <mergeCell ref="O1344:O1350"/>
    <mergeCell ref="P1344:P1350"/>
    <mergeCell ref="P1288:P1294"/>
    <mergeCell ref="A1295:A1301"/>
    <mergeCell ref="O1295:O1301"/>
    <mergeCell ref="P1295:P1301"/>
    <mergeCell ref="P1259:P1265"/>
    <mergeCell ref="O1679:O1685"/>
    <mergeCell ref="A1686:A1692"/>
    <mergeCell ref="O1686:O1692"/>
    <mergeCell ref="P1686:P1692"/>
    <mergeCell ref="A1628:A1634"/>
    <mergeCell ref="O1628:O1634"/>
    <mergeCell ref="P1628:P1634"/>
    <mergeCell ref="P1679:P1685"/>
    <mergeCell ref="O1642:O1648"/>
    <mergeCell ref="P1642:P1648"/>
    <mergeCell ref="A1672:A1678"/>
    <mergeCell ref="O1672:O1678"/>
    <mergeCell ref="P1672:P1678"/>
    <mergeCell ref="A1499:A1505"/>
    <mergeCell ref="O1499:O1505"/>
    <mergeCell ref="P1499:P1505"/>
    <mergeCell ref="P1372:P1378"/>
    <mergeCell ref="O1476:O1482"/>
    <mergeCell ref="P1476:P1482"/>
    <mergeCell ref="A1446:A1452"/>
    <mergeCell ref="O1446:O1452"/>
    <mergeCell ref="P1446:P1452"/>
    <mergeCell ref="P1453:P1459"/>
    <mergeCell ref="A1693:A1702"/>
    <mergeCell ref="A1665:A1671"/>
    <mergeCell ref="O1665:O1671"/>
    <mergeCell ref="P1665:P1671"/>
    <mergeCell ref="O1693:O1702"/>
    <mergeCell ref="P1693:P1702"/>
    <mergeCell ref="A1635:A1641"/>
    <mergeCell ref="O1635:O1641"/>
    <mergeCell ref="P1635:P1641"/>
    <mergeCell ref="A1655:A1660"/>
    <mergeCell ref="O1655:O1660"/>
    <mergeCell ref="P1655:P1660"/>
    <mergeCell ref="A1661:P1661"/>
    <mergeCell ref="A1662:P1662"/>
    <mergeCell ref="A1663:P1663"/>
    <mergeCell ref="A1664:P1664"/>
    <mergeCell ref="A1649:A1654"/>
    <mergeCell ref="P1649:P1654"/>
    <mergeCell ref="O1649:O1654"/>
    <mergeCell ref="A1642:A1648"/>
    <mergeCell ref="A1679:A1685"/>
    <mergeCell ref="A1467:A1475"/>
    <mergeCell ref="O1467:O1475"/>
    <mergeCell ref="A1453:A1459"/>
    <mergeCell ref="O1453:O1459"/>
    <mergeCell ref="A1432:A1438"/>
    <mergeCell ref="O1432:O1438"/>
    <mergeCell ref="P1432:P1438"/>
    <mergeCell ref="A1439:A1445"/>
    <mergeCell ref="O1439:O1445"/>
    <mergeCell ref="P1439:P1445"/>
    <mergeCell ref="O1407:O1417"/>
    <mergeCell ref="P1407:P1417"/>
    <mergeCell ref="A1176:P1176"/>
    <mergeCell ref="A1573:A1579"/>
    <mergeCell ref="O1573:O1579"/>
    <mergeCell ref="P1573:P1579"/>
    <mergeCell ref="A1208:A1216"/>
    <mergeCell ref="O1208:O1216"/>
    <mergeCell ref="P1208:P1216"/>
    <mergeCell ref="A1302:A1308"/>
    <mergeCell ref="O1302:O1308"/>
    <mergeCell ref="P1302:P1308"/>
    <mergeCell ref="A1280:A1287"/>
    <mergeCell ref="O1280:O1287"/>
    <mergeCell ref="P1280:P1287"/>
    <mergeCell ref="A1288:A1294"/>
    <mergeCell ref="O1217:O1223"/>
    <mergeCell ref="P1217:P1223"/>
    <mergeCell ref="A1224:A1230"/>
    <mergeCell ref="O1224:O1230"/>
    <mergeCell ref="P1224:P1230"/>
    <mergeCell ref="A1506:A1512"/>
    <mergeCell ref="P1467:P1475"/>
    <mergeCell ref="A1476:A1482"/>
    <mergeCell ref="A1372:A1378"/>
    <mergeCell ref="O1372:O1378"/>
    <mergeCell ref="A1138:A1144"/>
    <mergeCell ref="A1205:P1205"/>
    <mergeCell ref="A1206:P1206"/>
    <mergeCell ref="A1207:P1207"/>
    <mergeCell ref="A1217:A1223"/>
    <mergeCell ref="A1102:A1108"/>
    <mergeCell ref="O1102:O1108"/>
    <mergeCell ref="P1102:P1108"/>
    <mergeCell ref="A1109:A1115"/>
    <mergeCell ref="O1109:O1115"/>
    <mergeCell ref="P1109:P1115"/>
    <mergeCell ref="O1123:O1130"/>
    <mergeCell ref="P1123:P1130"/>
    <mergeCell ref="A1204:P1204"/>
    <mergeCell ref="A1198:A1203"/>
    <mergeCell ref="O1198:O1203"/>
    <mergeCell ref="P1198:P1203"/>
    <mergeCell ref="A1192:A1197"/>
    <mergeCell ref="A1152:A1159"/>
    <mergeCell ref="A1123:A1130"/>
    <mergeCell ref="O1152:O1159"/>
    <mergeCell ref="P1138:P1151"/>
    <mergeCell ref="O1192:O1197"/>
    <mergeCell ref="P1192:P1197"/>
    <mergeCell ref="P1088:P1094"/>
    <mergeCell ref="A1062:A1069"/>
    <mergeCell ref="A1035:A1041"/>
    <mergeCell ref="O1035:O1041"/>
    <mergeCell ref="A1177:P1177"/>
    <mergeCell ref="A1178:A1184"/>
    <mergeCell ref="O1178:O1184"/>
    <mergeCell ref="P1178:P1191"/>
    <mergeCell ref="A1185:A1191"/>
    <mergeCell ref="O1185:O1191"/>
    <mergeCell ref="A1116:A1122"/>
    <mergeCell ref="O1116:O1122"/>
    <mergeCell ref="P1116:P1122"/>
    <mergeCell ref="A1167:A1173"/>
    <mergeCell ref="O1167:O1173"/>
    <mergeCell ref="P1167:P1173"/>
    <mergeCell ref="A1160:A1166"/>
    <mergeCell ref="O1160:O1166"/>
    <mergeCell ref="P1160:P1166"/>
    <mergeCell ref="A1174:P1174"/>
    <mergeCell ref="A1175:P1175"/>
    <mergeCell ref="A1131:A1137"/>
    <mergeCell ref="A1028:A1034"/>
    <mergeCell ref="O1028:O1034"/>
    <mergeCell ref="A999:P999"/>
    <mergeCell ref="O1062:O1069"/>
    <mergeCell ref="P1062:P1069"/>
    <mergeCell ref="A1070:P1070"/>
    <mergeCell ref="A1071:P1071"/>
    <mergeCell ref="P1028:P1041"/>
    <mergeCell ref="A1056:A1061"/>
    <mergeCell ref="A1042:A1048"/>
    <mergeCell ref="P1056:P1061"/>
    <mergeCell ref="O1056:O1061"/>
    <mergeCell ref="P950:P956"/>
    <mergeCell ref="A1021:A1027"/>
    <mergeCell ref="O1021:O1027"/>
    <mergeCell ref="O1014:O1020"/>
    <mergeCell ref="O978:O984"/>
    <mergeCell ref="P978:P984"/>
    <mergeCell ref="A985:A991"/>
    <mergeCell ref="O985:O991"/>
    <mergeCell ref="P1021:P1027"/>
    <mergeCell ref="A978:A984"/>
    <mergeCell ref="O1007:O1013"/>
    <mergeCell ref="A1007:A1013"/>
    <mergeCell ref="P992:P998"/>
    <mergeCell ref="P1007:P1020"/>
    <mergeCell ref="A1014:A1020"/>
    <mergeCell ref="O929:O935"/>
    <mergeCell ref="P929:P935"/>
    <mergeCell ref="A936:A942"/>
    <mergeCell ref="O936:O942"/>
    <mergeCell ref="P936:P942"/>
    <mergeCell ref="A929:A935"/>
    <mergeCell ref="A1000:A1006"/>
    <mergeCell ref="O1000:O1006"/>
    <mergeCell ref="P1000:P1006"/>
    <mergeCell ref="P985:P991"/>
    <mergeCell ref="A957:A963"/>
    <mergeCell ref="O957:O963"/>
    <mergeCell ref="P957:P963"/>
    <mergeCell ref="A964:A970"/>
    <mergeCell ref="O964:O970"/>
    <mergeCell ref="P964:P970"/>
    <mergeCell ref="A971:A977"/>
    <mergeCell ref="A992:A998"/>
    <mergeCell ref="O992:O998"/>
    <mergeCell ref="A943:A949"/>
    <mergeCell ref="O943:O949"/>
    <mergeCell ref="P943:P949"/>
    <mergeCell ref="A950:A956"/>
    <mergeCell ref="O950:O956"/>
    <mergeCell ref="A918:A924"/>
    <mergeCell ref="O918:O924"/>
    <mergeCell ref="P918:P924"/>
    <mergeCell ref="A889:P889"/>
    <mergeCell ref="A890:A896"/>
    <mergeCell ref="O890:O896"/>
    <mergeCell ref="P890:P896"/>
    <mergeCell ref="A897:A903"/>
    <mergeCell ref="O897:O903"/>
    <mergeCell ref="P897:P903"/>
    <mergeCell ref="A881:A885"/>
    <mergeCell ref="O881:O885"/>
    <mergeCell ref="P881:P885"/>
    <mergeCell ref="O846:O851"/>
    <mergeCell ref="P846:P851"/>
    <mergeCell ref="A887:P887"/>
    <mergeCell ref="A888:P888"/>
    <mergeCell ref="A886:P886"/>
    <mergeCell ref="A859:P859"/>
    <mergeCell ref="A860:P860"/>
    <mergeCell ref="A861:P861"/>
    <mergeCell ref="A862:A868"/>
    <mergeCell ref="O862:O868"/>
    <mergeCell ref="P862:P868"/>
    <mergeCell ref="A852:A857"/>
    <mergeCell ref="O852:O857"/>
    <mergeCell ref="P852:P857"/>
    <mergeCell ref="A858:P858"/>
    <mergeCell ref="A869:A875"/>
    <mergeCell ref="O869:O875"/>
    <mergeCell ref="P869:P875"/>
    <mergeCell ref="A876:A880"/>
    <mergeCell ref="O876:O880"/>
    <mergeCell ref="A846:A851"/>
    <mergeCell ref="O839:O845"/>
    <mergeCell ref="P839:P845"/>
    <mergeCell ref="A832:A838"/>
    <mergeCell ref="O832:O838"/>
    <mergeCell ref="P832:P838"/>
    <mergeCell ref="A818:A824"/>
    <mergeCell ref="O818:O824"/>
    <mergeCell ref="P818:P831"/>
    <mergeCell ref="A825:A831"/>
    <mergeCell ref="O825:O831"/>
    <mergeCell ref="P876:P880"/>
    <mergeCell ref="A699:P699"/>
    <mergeCell ref="A700:A706"/>
    <mergeCell ref="O700:O706"/>
    <mergeCell ref="A675:P675"/>
    <mergeCell ref="A676:P676"/>
    <mergeCell ref="A677:P677"/>
    <mergeCell ref="P811:P817"/>
    <mergeCell ref="A811:A817"/>
    <mergeCell ref="O811:O817"/>
    <mergeCell ref="A797:A803"/>
    <mergeCell ref="O797:O803"/>
    <mergeCell ref="A804:A810"/>
    <mergeCell ref="O804:O810"/>
    <mergeCell ref="P679:P685"/>
    <mergeCell ref="A678:P678"/>
    <mergeCell ref="A783:A789"/>
    <mergeCell ref="O783:O789"/>
    <mergeCell ref="P783:P796"/>
    <mergeCell ref="A790:A796"/>
    <mergeCell ref="O790:O796"/>
    <mergeCell ref="A756:A762"/>
    <mergeCell ref="O756:O762"/>
    <mergeCell ref="A839:A845"/>
    <mergeCell ref="P756:P762"/>
    <mergeCell ref="A741:P741"/>
    <mergeCell ref="A742:A748"/>
    <mergeCell ref="O742:O748"/>
    <mergeCell ref="A776:A782"/>
    <mergeCell ref="O776:O782"/>
    <mergeCell ref="P776:P782"/>
    <mergeCell ref="A763:A768"/>
    <mergeCell ref="O763:O768"/>
    <mergeCell ref="P763:P768"/>
    <mergeCell ref="O749:O755"/>
    <mergeCell ref="P749:P755"/>
    <mergeCell ref="P742:P748"/>
    <mergeCell ref="A769:A775"/>
    <mergeCell ref="O769:O775"/>
    <mergeCell ref="P769:P775"/>
    <mergeCell ref="A749:A755"/>
    <mergeCell ref="O599:O605"/>
    <mergeCell ref="P599:P605"/>
    <mergeCell ref="A621:A627"/>
    <mergeCell ref="O621:O627"/>
    <mergeCell ref="P621:P627"/>
    <mergeCell ref="P663:P667"/>
    <mergeCell ref="A634:P634"/>
    <mergeCell ref="O656:O662"/>
    <mergeCell ref="P656:P662"/>
    <mergeCell ref="A606:P606"/>
    <mergeCell ref="A607:A613"/>
    <mergeCell ref="O607:O613"/>
    <mergeCell ref="P607:P613"/>
    <mergeCell ref="A614:A620"/>
    <mergeCell ref="O614:O620"/>
    <mergeCell ref="P614:P620"/>
    <mergeCell ref="A628:A633"/>
    <mergeCell ref="O628:O633"/>
    <mergeCell ref="P628:P633"/>
    <mergeCell ref="A642:A648"/>
    <mergeCell ref="O642:O648"/>
    <mergeCell ref="A649:A654"/>
    <mergeCell ref="A486:A492"/>
    <mergeCell ref="O486:O492"/>
    <mergeCell ref="P486:P492"/>
    <mergeCell ref="O407:O413"/>
    <mergeCell ref="P407:P413"/>
    <mergeCell ref="A414:A420"/>
    <mergeCell ref="O414:O420"/>
    <mergeCell ref="P414:P420"/>
    <mergeCell ref="A465:A471"/>
    <mergeCell ref="O465:O471"/>
    <mergeCell ref="P465:P471"/>
    <mergeCell ref="O472:O485"/>
    <mergeCell ref="P472:P485"/>
    <mergeCell ref="A479:A485"/>
    <mergeCell ref="A472:A478"/>
    <mergeCell ref="O458:O464"/>
    <mergeCell ref="A698:P698"/>
    <mergeCell ref="A691:A695"/>
    <mergeCell ref="O691:O695"/>
    <mergeCell ref="P691:P695"/>
    <mergeCell ref="O663:O667"/>
    <mergeCell ref="A728:A734"/>
    <mergeCell ref="O728:O734"/>
    <mergeCell ref="P728:P734"/>
    <mergeCell ref="A707:A713"/>
    <mergeCell ref="O707:O713"/>
    <mergeCell ref="P707:P713"/>
    <mergeCell ref="A714:A720"/>
    <mergeCell ref="A197:A203"/>
    <mergeCell ref="A175:P175"/>
    <mergeCell ref="A176:A182"/>
    <mergeCell ref="O176:O182"/>
    <mergeCell ref="P176:P182"/>
    <mergeCell ref="A204:P204"/>
    <mergeCell ref="A183:A189"/>
    <mergeCell ref="O183:O189"/>
    <mergeCell ref="P183:P189"/>
    <mergeCell ref="A190:A196"/>
    <mergeCell ref="O190:O196"/>
    <mergeCell ref="P190:P196"/>
    <mergeCell ref="O98:O104"/>
    <mergeCell ref="P98:P104"/>
    <mergeCell ref="A279:A285"/>
    <mergeCell ref="O279:O285"/>
    <mergeCell ref="P279:P285"/>
    <mergeCell ref="P197:P203"/>
    <mergeCell ref="A265:A271"/>
    <mergeCell ref="O265:O271"/>
    <mergeCell ref="P265:P271"/>
    <mergeCell ref="A272:A278"/>
    <mergeCell ref="A205:P205"/>
    <mergeCell ref="A257:P257"/>
    <mergeCell ref="A258:A264"/>
    <mergeCell ref="O258:O264"/>
    <mergeCell ref="O272:O278"/>
    <mergeCell ref="P272:P278"/>
    <mergeCell ref="A229:A235"/>
    <mergeCell ref="O229:O235"/>
    <mergeCell ref="P229:P235"/>
    <mergeCell ref="O197:O203"/>
    <mergeCell ref="A215:A221"/>
    <mergeCell ref="O215:O221"/>
    <mergeCell ref="A222:A228"/>
    <mergeCell ref="O222:O228"/>
    <mergeCell ref="A105:A111"/>
    <mergeCell ref="A11:P11"/>
    <mergeCell ref="A12:P12"/>
    <mergeCell ref="A13:P13"/>
    <mergeCell ref="A14:A20"/>
    <mergeCell ref="O14:O20"/>
    <mergeCell ref="P14:P27"/>
    <mergeCell ref="A21:A27"/>
    <mergeCell ref="O21:O27"/>
    <mergeCell ref="O35:O41"/>
    <mergeCell ref="P91:P97"/>
    <mergeCell ref="A70:A76"/>
    <mergeCell ref="P42:P48"/>
    <mergeCell ref="O105:O111"/>
    <mergeCell ref="P105:P111"/>
    <mergeCell ref="O70:O76"/>
    <mergeCell ref="P70:P83"/>
    <mergeCell ref="A77:A83"/>
    <mergeCell ref="O77:O83"/>
    <mergeCell ref="A91:A97"/>
    <mergeCell ref="O91:O97"/>
    <mergeCell ref="A98:A104"/>
    <mergeCell ref="P28:P41"/>
    <mergeCell ref="P63:P68"/>
    <mergeCell ref="A84:A90"/>
    <mergeCell ref="O84:O90"/>
    <mergeCell ref="P84:P90"/>
    <mergeCell ref="B3:O4"/>
    <mergeCell ref="A5:A7"/>
    <mergeCell ref="B5:B7"/>
    <mergeCell ref="H5:H7"/>
    <mergeCell ref="M5:M7"/>
    <mergeCell ref="O5:O7"/>
    <mergeCell ref="A63:A68"/>
    <mergeCell ref="O63:O68"/>
    <mergeCell ref="A28:A34"/>
    <mergeCell ref="O28:O34"/>
    <mergeCell ref="A35:A41"/>
    <mergeCell ref="A9:P9"/>
    <mergeCell ref="A10:P10"/>
    <mergeCell ref="N5:N7"/>
    <mergeCell ref="P5:P7"/>
    <mergeCell ref="A42:A48"/>
    <mergeCell ref="O42:O48"/>
    <mergeCell ref="A69:P69"/>
    <mergeCell ref="I5:L6"/>
    <mergeCell ref="O49:O55"/>
    <mergeCell ref="P49:P55"/>
    <mergeCell ref="P113:P117"/>
    <mergeCell ref="A118:P118"/>
    <mergeCell ref="A119:A125"/>
    <mergeCell ref="O119:O125"/>
    <mergeCell ref="P140:P146"/>
    <mergeCell ref="A168:A174"/>
    <mergeCell ref="O168:O174"/>
    <mergeCell ref="P168:P174"/>
    <mergeCell ref="A126:A132"/>
    <mergeCell ref="O126:O132"/>
    <mergeCell ref="P126:P132"/>
    <mergeCell ref="A133:A139"/>
    <mergeCell ref="O133:O139"/>
    <mergeCell ref="P133:P139"/>
    <mergeCell ref="A154:A160"/>
    <mergeCell ref="P119:P125"/>
    <mergeCell ref="A112:A117"/>
    <mergeCell ref="O113:O117"/>
    <mergeCell ref="O154:O160"/>
    <mergeCell ref="P154:P160"/>
    <mergeCell ref="A140:A146"/>
    <mergeCell ref="O140:O146"/>
    <mergeCell ref="A161:A167"/>
    <mergeCell ref="O161:O167"/>
    <mergeCell ref="A344:A350"/>
    <mergeCell ref="O344:O350"/>
    <mergeCell ref="P344:P350"/>
    <mergeCell ref="P421:P427"/>
    <mergeCell ref="P315:P321"/>
    <mergeCell ref="P458:P464"/>
    <mergeCell ref="A400:A406"/>
    <mergeCell ref="O400:O406"/>
    <mergeCell ref="P400:P406"/>
    <mergeCell ref="A407:A413"/>
    <mergeCell ref="A450:P450"/>
    <mergeCell ref="A451:A457"/>
    <mergeCell ref="P372:P378"/>
    <mergeCell ref="A379:P379"/>
    <mergeCell ref="O451:O457"/>
    <mergeCell ref="P451:P457"/>
    <mergeCell ref="A458:A464"/>
    <mergeCell ref="A358:A364"/>
    <mergeCell ref="O358:O364"/>
    <mergeCell ref="P358:P364"/>
    <mergeCell ref="A365:A371"/>
    <mergeCell ref="O365:O371"/>
    <mergeCell ref="P365:P371"/>
    <mergeCell ref="O351:O357"/>
    <mergeCell ref="O556:O562"/>
    <mergeCell ref="P556:P562"/>
    <mergeCell ref="A563:A569"/>
    <mergeCell ref="O563:O569"/>
    <mergeCell ref="O493:O499"/>
    <mergeCell ref="P493:P499"/>
    <mergeCell ref="P563:P569"/>
    <mergeCell ref="A542:A548"/>
    <mergeCell ref="O542:O548"/>
    <mergeCell ref="P542:P548"/>
    <mergeCell ref="A549:A555"/>
    <mergeCell ref="O515:O519"/>
    <mergeCell ref="P243:P249"/>
    <mergeCell ref="A293:A299"/>
    <mergeCell ref="O293:O299"/>
    <mergeCell ref="O322:O328"/>
    <mergeCell ref="P322:P328"/>
    <mergeCell ref="A329:A336"/>
    <mergeCell ref="P329:P336"/>
    <mergeCell ref="O329:O336"/>
    <mergeCell ref="O307:O313"/>
    <mergeCell ref="A315:A321"/>
    <mergeCell ref="P293:P299"/>
    <mergeCell ref="A300:A306"/>
    <mergeCell ref="P258:P264"/>
    <mergeCell ref="A250:A256"/>
    <mergeCell ref="O250:O256"/>
    <mergeCell ref="P250:P256"/>
    <mergeCell ref="P286:P292"/>
    <mergeCell ref="A314:P314"/>
    <mergeCell ref="P300:P306"/>
    <mergeCell ref="A307:A313"/>
    <mergeCell ref="P351:P357"/>
    <mergeCell ref="O435:O442"/>
    <mergeCell ref="P435:P442"/>
    <mergeCell ref="A380:A386"/>
    <mergeCell ref="O380:O386"/>
    <mergeCell ref="A387:A391"/>
    <mergeCell ref="O387:O391"/>
    <mergeCell ref="P380:P386"/>
    <mergeCell ref="P387:P391"/>
    <mergeCell ref="A428:A434"/>
    <mergeCell ref="O428:O434"/>
    <mergeCell ref="P428:P434"/>
    <mergeCell ref="A372:A378"/>
    <mergeCell ref="O577:O583"/>
    <mergeCell ref="P577:P591"/>
    <mergeCell ref="A584:A591"/>
    <mergeCell ref="A147:A153"/>
    <mergeCell ref="O584:O591"/>
    <mergeCell ref="P549:P555"/>
    <mergeCell ref="A528:A534"/>
    <mergeCell ref="O528:O534"/>
    <mergeCell ref="P528:P534"/>
    <mergeCell ref="A535:A541"/>
    <mergeCell ref="O535:O541"/>
    <mergeCell ref="P500:P506"/>
    <mergeCell ref="A493:A499"/>
    <mergeCell ref="A556:A562"/>
    <mergeCell ref="A521:A527"/>
    <mergeCell ref="P515:P519"/>
    <mergeCell ref="A515:A519"/>
    <mergeCell ref="A570:A575"/>
    <mergeCell ref="P570:P575"/>
    <mergeCell ref="O549:O555"/>
    <mergeCell ref="O500:O506"/>
    <mergeCell ref="O570:O575"/>
    <mergeCell ref="A500:A506"/>
    <mergeCell ref="P147:P153"/>
    <mergeCell ref="A1072:P1072"/>
    <mergeCell ref="A668:A674"/>
    <mergeCell ref="O668:O674"/>
    <mergeCell ref="P668:P674"/>
    <mergeCell ref="A635:A641"/>
    <mergeCell ref="A679:A685"/>
    <mergeCell ref="O679:O685"/>
    <mergeCell ref="O635:O641"/>
    <mergeCell ref="A686:A690"/>
    <mergeCell ref="O686:O690"/>
    <mergeCell ref="P686:P690"/>
    <mergeCell ref="A735:A740"/>
    <mergeCell ref="O735:O740"/>
    <mergeCell ref="P735:P740"/>
    <mergeCell ref="A721:A727"/>
    <mergeCell ref="O721:O727"/>
    <mergeCell ref="P714:P720"/>
    <mergeCell ref="P721:P727"/>
    <mergeCell ref="O714:O720"/>
    <mergeCell ref="A655:P655"/>
    <mergeCell ref="A656:A662"/>
    <mergeCell ref="P700:P706"/>
    <mergeCell ref="A696:P696"/>
    <mergeCell ref="A697:P697"/>
    <mergeCell ref="A577:A583"/>
    <mergeCell ref="O147:O153"/>
    <mergeCell ref="P1152:P1159"/>
    <mergeCell ref="A1145:A1151"/>
    <mergeCell ref="O1145:O1151"/>
    <mergeCell ref="O1138:O1144"/>
    <mergeCell ref="A1088:A1094"/>
    <mergeCell ref="O1088:O1094"/>
    <mergeCell ref="O1042:O1048"/>
    <mergeCell ref="P1042:P1055"/>
    <mergeCell ref="A1049:A1055"/>
    <mergeCell ref="O1049:O1055"/>
    <mergeCell ref="A1095:A1101"/>
    <mergeCell ref="O1095:O1101"/>
    <mergeCell ref="P1095:P1101"/>
    <mergeCell ref="A1073:P1073"/>
    <mergeCell ref="A1074:A1080"/>
    <mergeCell ref="O1074:O1080"/>
    <mergeCell ref="P1074:P1080"/>
    <mergeCell ref="A1081:A1087"/>
    <mergeCell ref="O1081:O1087"/>
    <mergeCell ref="P1081:P1087"/>
    <mergeCell ref="O1131:O1137"/>
    <mergeCell ref="P1131:P1137"/>
    <mergeCell ref="P797:P803"/>
    <mergeCell ref="P804:P810"/>
    <mergeCell ref="Q42:Q43"/>
    <mergeCell ref="A904:A910"/>
    <mergeCell ref="O904:O910"/>
    <mergeCell ref="P904:P910"/>
    <mergeCell ref="A1365:A1371"/>
    <mergeCell ref="O1365:O1371"/>
    <mergeCell ref="P1365:P1371"/>
    <mergeCell ref="O911:O917"/>
    <mergeCell ref="P911:P917"/>
    <mergeCell ref="A911:A917"/>
    <mergeCell ref="A925:P925"/>
    <mergeCell ref="A926:P926"/>
    <mergeCell ref="A927:P927"/>
    <mergeCell ref="A928:P928"/>
    <mergeCell ref="A663:A667"/>
    <mergeCell ref="A592:A598"/>
    <mergeCell ref="O592:O598"/>
    <mergeCell ref="P592:P598"/>
    <mergeCell ref="A576:P576"/>
    <mergeCell ref="A421:A427"/>
    <mergeCell ref="O421:O427"/>
    <mergeCell ref="A520:P520"/>
  </mergeCells>
  <pageMargins left="0.31496062992125984" right="0.31496062992125984" top="0.35433070866141736" bottom="0.35433070866141736" header="0" footer="0"/>
  <pageSetup paperSize="9" scale="31" fitToHeight="0" orientation="landscape" r:id="rId1"/>
  <rowBreaks count="5" manualBreakCount="5">
    <brk id="161" max="15" man="1"/>
    <brk id="266" max="15" man="1"/>
    <brk id="368" max="15" man="1"/>
    <brk id="473" max="15" man="1"/>
    <brk id="5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</vt:lpstr>
      <vt:lpstr>Итого!Область_печати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Хмелева Мария Олеговна</dc:creator>
  <cp:lastModifiedBy>Охотина Екатерина Александровна</cp:lastModifiedBy>
  <cp:lastPrinted>2019-07-30T03:20:45Z</cp:lastPrinted>
  <dcterms:created xsi:type="dcterms:W3CDTF">2015-09-01T03:26:47Z</dcterms:created>
  <dcterms:modified xsi:type="dcterms:W3CDTF">2019-11-13T05:34:47Z</dcterms:modified>
</cp:coreProperties>
</file>