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Мои документы\МодернизацияПервичногоЗвена\ДС 15 Сокращение Финанс-ия 2024-2025гг\Проект Программы на утв\"/>
    </mc:Choice>
  </mc:AlternateContent>
  <bookViews>
    <workbookView xWindow="0" yWindow="0" windowWidth="28800" windowHeight="11700"/>
  </bookViews>
  <sheets>
    <sheet name="11.1 приложение" sheetId="1" r:id="rId1"/>
    <sheet name="11.2 приложение" sheetId="2" r:id="rId2"/>
    <sheet name="11.3 приложение" sheetId="3" r:id="rId3"/>
  </sheets>
  <definedNames>
    <definedName name="_xlnm._FilterDatabase" localSheetId="0" hidden="1">'11.1 приложение'!$B$6:$N$6</definedName>
    <definedName name="_xlnm._FilterDatabase" localSheetId="1" hidden="1">'11.2 приложение'!$B$6:$S$6</definedName>
    <definedName name="_xlnm._FilterDatabase" localSheetId="2" hidden="1">'11.3 приложение'!$B$9:$O$9</definedName>
    <definedName name="_xlnm.Print_Titles" localSheetId="0">'11.1 приложение'!$4:$6</definedName>
    <definedName name="_xlnm.Print_Area" localSheetId="0">'11.1 приложение'!$A$1:$U$81</definedName>
    <definedName name="_xlnm.Print_Area" localSheetId="1">'11.2 приложение'!$A$1:$T$10</definedName>
    <definedName name="_xlnm.Print_Area" localSheetId="2">'11.3 приложение'!$A$1:$P$13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61" i="1" l="1"/>
  <c r="H62" i="1"/>
  <c r="J61" i="1"/>
  <c r="K61" i="1"/>
  <c r="L61" i="1"/>
  <c r="M61" i="1"/>
  <c r="I61" i="1"/>
  <c r="M60" i="1"/>
  <c r="J62" i="1"/>
  <c r="K62" i="1"/>
  <c r="L62" i="1"/>
  <c r="M62" i="1"/>
  <c r="I62" i="1"/>
  <c r="S73" i="1" l="1"/>
  <c r="S60" i="1" l="1"/>
  <c r="AE10" i="1" l="1"/>
  <c r="Y68" i="1"/>
  <c r="AB70" i="1"/>
  <c r="AB58" i="1"/>
  <c r="AC58" i="1"/>
  <c r="AD58" i="1"/>
  <c r="AE58" i="1"/>
  <c r="AF7" i="1"/>
  <c r="AF8" i="1"/>
  <c r="AF9" i="1"/>
  <c r="AF11" i="1"/>
  <c r="AF12" i="1"/>
  <c r="AF13" i="1"/>
  <c r="AF14" i="1"/>
  <c r="AF15" i="1"/>
  <c r="AF16" i="1"/>
  <c r="AF17" i="1"/>
  <c r="AF18" i="1"/>
  <c r="AF19" i="1"/>
  <c r="AF20" i="1"/>
  <c r="AF21" i="1"/>
  <c r="AF22" i="1"/>
  <c r="AF24" i="1"/>
  <c r="AF25" i="1"/>
  <c r="AF26" i="1"/>
  <c r="AF27" i="1"/>
  <c r="AF28" i="1"/>
  <c r="AF29" i="1"/>
  <c r="AF30" i="1"/>
  <c r="AF31" i="1"/>
  <c r="AF32" i="1"/>
  <c r="AF33" i="1"/>
  <c r="AF34" i="1"/>
  <c r="AF35" i="1"/>
  <c r="AF36" i="1"/>
  <c r="AF37" i="1"/>
  <c r="AB3" i="1"/>
  <c r="Y73" i="1"/>
  <c r="Y72" i="1"/>
  <c r="Y67" i="1"/>
  <c r="Y7" i="1"/>
  <c r="AB9" i="1"/>
  <c r="AB28" i="1"/>
  <c r="AB10" i="1"/>
  <c r="AB23" i="1"/>
  <c r="AC60" i="1" l="1"/>
  <c r="AB72" i="1"/>
  <c r="AC74" i="1"/>
  <c r="AD72" i="1"/>
  <c r="AD70" i="1"/>
  <c r="AD74" i="1" s="1"/>
  <c r="AB4" i="1" l="1"/>
  <c r="AD60" i="1"/>
  <c r="AC62" i="1"/>
  <c r="T72" i="1"/>
  <c r="S72" i="1"/>
  <c r="AB60" i="1" l="1"/>
  <c r="AB61" i="1"/>
  <c r="AB62" i="1"/>
  <c r="AB74" i="1" l="1"/>
  <c r="Y51" i="1" l="1"/>
  <c r="Y53" i="1" l="1"/>
  <c r="AA62" i="1" l="1"/>
  <c r="Z62" i="1"/>
  <c r="Y62" i="1"/>
  <c r="X62" i="1"/>
  <c r="W62" i="1"/>
  <c r="U62" i="1"/>
  <c r="T62" i="1"/>
  <c r="S62" i="1"/>
  <c r="R62" i="1"/>
  <c r="Q62" i="1"/>
  <c r="P62" i="1"/>
  <c r="AA61" i="1"/>
  <c r="Z61" i="1"/>
  <c r="Y61" i="1"/>
  <c r="X61" i="1"/>
  <c r="W61" i="1"/>
  <c r="U61" i="1"/>
  <c r="T61" i="1"/>
  <c r="S61" i="1"/>
  <c r="R61" i="1"/>
  <c r="Q61" i="1"/>
  <c r="P61" i="1"/>
  <c r="AA60" i="1"/>
  <c r="Z60" i="1"/>
  <c r="Y60" i="1"/>
  <c r="Y70" i="1" s="1"/>
  <c r="Y74" i="1" s="1"/>
  <c r="W60" i="1"/>
  <c r="U60" i="1"/>
  <c r="T60" i="1"/>
  <c r="T70" i="1" s="1"/>
  <c r="T74" i="1" s="1"/>
  <c r="AA58" i="1"/>
  <c r="Z58" i="1"/>
  <c r="Y58" i="1"/>
  <c r="W58" i="1"/>
  <c r="U58" i="1"/>
  <c r="T58" i="1"/>
  <c r="V57" i="1"/>
  <c r="M57" i="1"/>
  <c r="L57" i="1"/>
  <c r="K57" i="1"/>
  <c r="J57" i="1"/>
  <c r="I57" i="1"/>
  <c r="V56" i="1"/>
  <c r="M56" i="1"/>
  <c r="L56" i="1"/>
  <c r="K56" i="1"/>
  <c r="J56" i="1"/>
  <c r="I56" i="1"/>
  <c r="V55" i="1"/>
  <c r="M55" i="1"/>
  <c r="L55" i="1"/>
  <c r="K55" i="1"/>
  <c r="J55" i="1"/>
  <c r="I55" i="1"/>
  <c r="V54" i="1"/>
  <c r="M54" i="1"/>
  <c r="L54" i="1"/>
  <c r="K54" i="1"/>
  <c r="J54" i="1"/>
  <c r="I54" i="1"/>
  <c r="V53" i="1"/>
  <c r="M53" i="1"/>
  <c r="L53" i="1"/>
  <c r="K53" i="1"/>
  <c r="J53" i="1"/>
  <c r="I53" i="1"/>
  <c r="V52" i="1"/>
  <c r="M52" i="1"/>
  <c r="L52" i="1"/>
  <c r="K52" i="1"/>
  <c r="J52" i="1"/>
  <c r="I52" i="1"/>
  <c r="V51" i="1"/>
  <c r="M51" i="1"/>
  <c r="L51" i="1"/>
  <c r="K51" i="1"/>
  <c r="J51" i="1"/>
  <c r="I51" i="1"/>
  <c r="V50" i="1"/>
  <c r="M50" i="1"/>
  <c r="L50" i="1"/>
  <c r="K50" i="1"/>
  <c r="J50" i="1"/>
  <c r="I50" i="1"/>
  <c r="V49" i="1"/>
  <c r="M49" i="1"/>
  <c r="L49" i="1"/>
  <c r="K49" i="1"/>
  <c r="J49" i="1"/>
  <c r="I49" i="1"/>
  <c r="V48" i="1"/>
  <c r="M48" i="1"/>
  <c r="L48" i="1"/>
  <c r="K48" i="1"/>
  <c r="J48" i="1"/>
  <c r="I48" i="1"/>
  <c r="V47" i="1"/>
  <c r="M47" i="1"/>
  <c r="L47" i="1"/>
  <c r="K47" i="1"/>
  <c r="J47" i="1"/>
  <c r="I47" i="1"/>
  <c r="V46" i="1"/>
  <c r="M46" i="1"/>
  <c r="L46" i="1"/>
  <c r="K46" i="1"/>
  <c r="J46" i="1"/>
  <c r="I46" i="1"/>
  <c r="V45" i="1"/>
  <c r="M45" i="1"/>
  <c r="L45" i="1"/>
  <c r="K45" i="1"/>
  <c r="J45" i="1"/>
  <c r="I45" i="1"/>
  <c r="V44" i="1"/>
  <c r="M44" i="1"/>
  <c r="L44" i="1"/>
  <c r="K44" i="1"/>
  <c r="J44" i="1"/>
  <c r="I44" i="1"/>
  <c r="V43" i="1"/>
  <c r="M43" i="1"/>
  <c r="L43" i="1"/>
  <c r="K43" i="1"/>
  <c r="J43" i="1"/>
  <c r="I43" i="1"/>
  <c r="V42" i="1"/>
  <c r="M42" i="1"/>
  <c r="L42" i="1"/>
  <c r="K42" i="1"/>
  <c r="J42" i="1"/>
  <c r="I42" i="1"/>
  <c r="V41" i="1"/>
  <c r="M41" i="1"/>
  <c r="L41" i="1"/>
  <c r="K41" i="1"/>
  <c r="J41" i="1"/>
  <c r="I41" i="1"/>
  <c r="V40" i="1"/>
  <c r="M40" i="1"/>
  <c r="L40" i="1"/>
  <c r="K40" i="1"/>
  <c r="J40" i="1"/>
  <c r="I40" i="1"/>
  <c r="V39" i="1"/>
  <c r="M39" i="1"/>
  <c r="L39" i="1"/>
  <c r="K39" i="1"/>
  <c r="J39" i="1"/>
  <c r="I39" i="1"/>
  <c r="V38" i="1"/>
  <c r="M38" i="1"/>
  <c r="L38" i="1"/>
  <c r="K38" i="1"/>
  <c r="J38" i="1"/>
  <c r="I38" i="1"/>
  <c r="V37" i="1"/>
  <c r="M37" i="1"/>
  <c r="L37" i="1"/>
  <c r="K37" i="1"/>
  <c r="J37" i="1"/>
  <c r="I37" i="1"/>
  <c r="V36" i="1"/>
  <c r="M36" i="1"/>
  <c r="L36" i="1"/>
  <c r="K36" i="1"/>
  <c r="J36" i="1"/>
  <c r="I36" i="1"/>
  <c r="V35" i="1"/>
  <c r="M35" i="1"/>
  <c r="L35" i="1"/>
  <c r="K35" i="1"/>
  <c r="J35" i="1"/>
  <c r="I35" i="1"/>
  <c r="V34" i="1"/>
  <c r="M34" i="1"/>
  <c r="L34" i="1"/>
  <c r="K34" i="1"/>
  <c r="J34" i="1"/>
  <c r="I34" i="1"/>
  <c r="V33" i="1"/>
  <c r="M33" i="1"/>
  <c r="L33" i="1"/>
  <c r="K33" i="1"/>
  <c r="J33" i="1"/>
  <c r="I33" i="1"/>
  <c r="V32" i="1"/>
  <c r="M32" i="1"/>
  <c r="L32" i="1"/>
  <c r="K32" i="1"/>
  <c r="J32" i="1"/>
  <c r="I32" i="1"/>
  <c r="V31" i="1"/>
  <c r="M31" i="1"/>
  <c r="L31" i="1"/>
  <c r="K31" i="1"/>
  <c r="J31" i="1"/>
  <c r="I31" i="1"/>
  <c r="V30" i="1"/>
  <c r="P30" i="1"/>
  <c r="M30" i="1"/>
  <c r="L30" i="1"/>
  <c r="L60" i="1" s="1"/>
  <c r="K30" i="1"/>
  <c r="K60" i="1" s="1"/>
  <c r="J30" i="1"/>
  <c r="J60" i="1" s="1"/>
  <c r="I30" i="1"/>
  <c r="I60" i="1" s="1"/>
  <c r="V29" i="1"/>
  <c r="V28" i="1"/>
  <c r="P28" i="1"/>
  <c r="V27" i="1"/>
  <c r="V26" i="1"/>
  <c r="P26" i="1"/>
  <c r="V25" i="1"/>
  <c r="P25" i="1"/>
  <c r="V24" i="1"/>
  <c r="P24" i="1"/>
  <c r="V23" i="1"/>
  <c r="P23" i="1"/>
  <c r="V22" i="1"/>
  <c r="P22" i="1"/>
  <c r="V21" i="1"/>
  <c r="P21" i="1"/>
  <c r="X60" i="1"/>
  <c r="V20" i="1"/>
  <c r="P20" i="1"/>
  <c r="V19" i="1"/>
  <c r="P19" i="1"/>
  <c r="V18" i="1"/>
  <c r="P18" i="1"/>
  <c r="V17" i="1"/>
  <c r="V16" i="1"/>
  <c r="P16" i="1"/>
  <c r="V15" i="1"/>
  <c r="P15" i="1"/>
  <c r="V14" i="1"/>
  <c r="P14" i="1"/>
  <c r="V13" i="1"/>
  <c r="P13" i="1"/>
  <c r="V12" i="1"/>
  <c r="P12" i="1"/>
  <c r="V11" i="1"/>
  <c r="V10" i="1"/>
  <c r="P10" i="1"/>
  <c r="V9" i="1"/>
  <c r="P9" i="1"/>
  <c r="V8" i="1"/>
  <c r="P8" i="1"/>
  <c r="V7" i="1"/>
  <c r="H13" i="1" l="1"/>
  <c r="H21" i="1"/>
  <c r="P11" i="1"/>
  <c r="R60" i="1"/>
  <c r="H12" i="1"/>
  <c r="H55" i="1"/>
  <c r="H31" i="1"/>
  <c r="H34" i="1"/>
  <c r="H36" i="1"/>
  <c r="H37" i="1"/>
  <c r="H40" i="1"/>
  <c r="H42" i="1"/>
  <c r="H43" i="1"/>
  <c r="H46" i="1"/>
  <c r="H48" i="1"/>
  <c r="H49" i="1"/>
  <c r="H52" i="1"/>
  <c r="H54" i="1"/>
  <c r="H8" i="1"/>
  <c r="M58" i="1"/>
  <c r="H14" i="1"/>
  <c r="H32" i="1"/>
  <c r="V62" i="1"/>
  <c r="H56" i="1"/>
  <c r="H27" i="1"/>
  <c r="H29" i="1"/>
  <c r="H57" i="1"/>
  <c r="H18" i="1"/>
  <c r="H16" i="1"/>
  <c r="H24" i="1"/>
  <c r="H26" i="1"/>
  <c r="H30" i="1"/>
  <c r="H60" i="1" s="1"/>
  <c r="V60" i="1"/>
  <c r="H23" i="1"/>
  <c r="P29" i="1"/>
  <c r="S70" i="1"/>
  <c r="S74" i="1" s="1"/>
  <c r="H28" i="1"/>
  <c r="P27" i="1"/>
  <c r="L58" i="1"/>
  <c r="H10" i="1"/>
  <c r="H22" i="1"/>
  <c r="H19" i="1"/>
  <c r="H11" i="1"/>
  <c r="H9" i="1"/>
  <c r="H39" i="1"/>
  <c r="H41" i="1"/>
  <c r="H45" i="1"/>
  <c r="V61" i="1"/>
  <c r="H38" i="1"/>
  <c r="H47" i="1"/>
  <c r="H51" i="1"/>
  <c r="H53" i="1"/>
  <c r="H44" i="1"/>
  <c r="H33" i="1"/>
  <c r="H35" i="1"/>
  <c r="H50" i="1"/>
  <c r="H17" i="1"/>
  <c r="H7" i="1"/>
  <c r="I58" i="1"/>
  <c r="P17" i="1"/>
  <c r="H20" i="1"/>
  <c r="H25" i="1"/>
  <c r="V58" i="1"/>
  <c r="Q58" i="1"/>
  <c r="Q60" i="1"/>
  <c r="H15" i="1"/>
  <c r="P7" i="1"/>
  <c r="R58" i="1"/>
  <c r="X58" i="1"/>
  <c r="S58" i="1"/>
  <c r="H58" i="1" l="1"/>
  <c r="P60" i="1"/>
  <c r="P58" i="1"/>
  <c r="J58" i="1"/>
  <c r="K58" i="1"/>
</calcChain>
</file>

<file path=xl/sharedStrings.xml><?xml version="1.0" encoding="utf-8"?>
<sst xmlns="http://schemas.openxmlformats.org/spreadsheetml/2006/main" count="281" uniqueCount="196">
  <si>
    <t>Приложение № 11.1</t>
  </si>
  <si>
    <t>Не софинансируемые за счет средств федерального бюджета расходы субъекта Российской Федерации в части мероприятий по капитальному ремонту, строительству (реконструкции), приобретению быстровозводимых модульных конструкций и недвижимого имущества</t>
  </si>
  <si>
    <t>№ п/п</t>
  </si>
  <si>
    <t>Наименование юридического лица (полностью)</t>
  </si>
  <si>
    <t>Наименование объекта (РБ (в т.ч. центральные, межрайонные), УБ, поликлиники, детские поликлиники, поликлинические подразделения, амбулатории (в т.ч. врачебные, центры (отделения) общей врачебной практики (семейной медицины), ФАП, ФП, фельдшерские здравпункты, городские больницы, детские городские больницы, областные (республиканские) больницы, центры консультативно-диагностические, (поликлиники консультативно-диагностические), центры консультативно-диагностические детские , (поликлиники консультативно-диагностические детские), дневной стационар, прочие (переход между стационаром)</t>
  </si>
  <si>
    <t>Адрес объекта</t>
  </si>
  <si>
    <t>Планируемое мероприятие (затраты на разработку проектно-сметной документации, подготовка помещений для размещения планируемого к закупке оборудования)</t>
  </si>
  <si>
    <t>Количество населения, обслуживаемое медицинской организацией (структурным подразделением)</t>
  </si>
  <si>
    <t>Планируемая стоимость работ, рублей</t>
  </si>
  <si>
    <t>в том числе по годам:</t>
  </si>
  <si>
    <t>Запланированный год завершения мероприятия по объекту</t>
  </si>
  <si>
    <r>
      <t xml:space="preserve">Планируемая стоимость работ </t>
    </r>
    <r>
      <rPr>
        <b/>
        <sz val="10"/>
        <color rgb="FF000000"/>
        <rFont val="Times New Roman"/>
        <family val="1"/>
        <charset val="204"/>
      </rPr>
      <t>по Минстрою НСО</t>
    </r>
    <r>
      <rPr>
        <sz val="10"/>
        <color rgb="FF000000"/>
        <rFont val="Times New Roman"/>
        <family val="1"/>
        <charset val="204"/>
      </rPr>
      <t>, 
в тыс.рублей</t>
    </r>
  </si>
  <si>
    <r>
      <t>Планируемая стоимость работ п</t>
    </r>
    <r>
      <rPr>
        <b/>
        <sz val="10"/>
        <color rgb="FF000000"/>
        <rFont val="Times New Roman"/>
        <family val="1"/>
        <charset val="204"/>
      </rPr>
      <t>о Минздраву НСО</t>
    </r>
    <r>
      <rPr>
        <sz val="10"/>
        <color rgb="FF000000"/>
        <rFont val="Times New Roman"/>
        <family val="1"/>
        <charset val="204"/>
      </rPr>
      <t>, 
в тыс.рублей</t>
    </r>
  </si>
  <si>
    <t>Государственное бюджетное учреждение здравоохранения Новосибирской области "Новосибирская клиническая районная больница № 1"</t>
  </si>
  <si>
    <t>Здание врачебной амбулатории мощностью 50 п/см в п. Ложок Новосибирского района (ГБУЗ НСО "НКРБ № 1")</t>
  </si>
  <si>
    <t>Новосибирская область, Новосибирский район, поселок Ложок</t>
  </si>
  <si>
    <t>затраты на разработку проектно-сметной документации, завершение строительства и оснащение вводных объектов оборудованием</t>
  </si>
  <si>
    <t>Государственное бюджетное учреждение здравоохранения Новосибирской области "Барабинская центральная районная больница"</t>
  </si>
  <si>
    <t>Здание детской поликлиники мощностью 250 п/см ГБУЗ НСО "Барабинская ЦРБ"</t>
  </si>
  <si>
    <t>Новосибирская область, Барабинский район, город Барабинск</t>
  </si>
  <si>
    <t>Государственное бюджетное учреждение здравоохранения Новосибирской области "Доволенская центральная районная больница"</t>
  </si>
  <si>
    <t>Здание поликлиники смешанного типа мощностью 350 п/см с детским отделением на 120 п/см ГБУЗ НСО "Доволенская ЦРБ"</t>
  </si>
  <si>
    <t>Новосибирская область, Доволенский район, село Довольное</t>
  </si>
  <si>
    <t>Государственное бюджетное учреждение здравоохранения Новосибирской области "Новосибирская клиническая центральная районная больница"</t>
  </si>
  <si>
    <t>Здание поликлиники смешанного типа мощностью 750 п/см с детским отделением 250 п/см в р.п. Краснообск ГБУЗ НСО "НКЦРБ"</t>
  </si>
  <si>
    <t>Новосибирская область, Новосибирский район, рабочий поселок Краснообск</t>
  </si>
  <si>
    <t>Государственное бюджетное учреждение здравоохранения Новосибирской области  "Обская центральная городская больница"</t>
  </si>
  <si>
    <t>Здание поликлинического отделения ГБУЗ НСО "ОЦГБ" мощностью 550 п/см</t>
  </si>
  <si>
    <t>Новосибирская область, город Обь</t>
  </si>
  <si>
    <t>Государственное бюджетное учреждение здравоохранения Новосибирской области "Городская клиническая больница № 2"</t>
  </si>
  <si>
    <t>Здание поликлинического отделения ГБУЗ НСО "ГКБ № 2"  мощностью 100 посещений в смену в микрорайоне "Олимпийская слава"</t>
  </si>
  <si>
    <t>Новосибирская область, Новосибирский район, поселок Восход</t>
  </si>
  <si>
    <t>Государственное бюджетное учреждение здравоохранения Новосибирской области "Городская поликлиника № 18"</t>
  </si>
  <si>
    <t xml:space="preserve">Здание поликлинического отделения ГБУЗ НСО "ГП № 18" мощностью 300 п/см </t>
  </si>
  <si>
    <t>Новосибирская область,                         г. Новосибирск</t>
  </si>
  <si>
    <t>Здание врачебной амбулатории мощностью 150 п/см с. Каменка Новосибирского района (ГБУЗ НСО "ГКБ № 2")</t>
  </si>
  <si>
    <t>Новосибирская область, Новосибирский район, село Каменка</t>
  </si>
  <si>
    <t>Здание врачебной амбулатории мощностью 150 п/см в с. Новолуговое Новосибирского района (ГБУЗ НСО "НКРБ № 1")</t>
  </si>
  <si>
    <t>Новосибирская область, Новосибирский район, село Новолуговое</t>
  </si>
  <si>
    <t>Здание врачебной амбулатории с подстанцией ССМП в с. Верх-Тула Новосибирского района ГБУЗ НСО "Новосибирская клиническая центральная районная больница"*</t>
  </si>
  <si>
    <t>Новосибирская область, Новосибирский район, село Верх-Тула, мкр. Радужный</t>
  </si>
  <si>
    <t>Здание поликлиники мощностью 300 п/см в с. Криводановка Новосибирского района (ГБУЗ НСО "НКЦРБ")</t>
  </si>
  <si>
    <t>Новосибирская область, Новосибирский район, село Криводановка</t>
  </si>
  <si>
    <t>Здание врачебной амбулатории мощностью 100 п/см в д.п. Кудряшовский Новосибирского района (ГБУЗ НСО "НКЦРБ")</t>
  </si>
  <si>
    <t>Новосибирская область, Новосибирский район, дачный поселок Кудряшовский</t>
  </si>
  <si>
    <t>Здание врачебной амбулатории мощностью 100 п/см в п. Мичуринский Новосибирского района (ГБУЗ НСО "НКЦРБ")</t>
  </si>
  <si>
    <t>Новосибирская область, Новосибирский район, поселок Мичуринский</t>
  </si>
  <si>
    <t>Здание врачебной амбулатории мощностью 50 п/см в п. Садовый Новосибирского района (ГБУЗ НСО "НКЦРБ")</t>
  </si>
  <si>
    <t>Новосибирская область, Новосибирский район, поселок Садовый</t>
  </si>
  <si>
    <t>Здание врачебной амбулатории мощностью 100 п/см в ст. Мочище Новосибирского района (ГБУЗ НСО "НКЦРБ")</t>
  </si>
  <si>
    <t>Новосибирская область, Новосибирский район, станция Мочище</t>
  </si>
  <si>
    <t>Здание врачебной амбулатории мощностью 50 п/см в п. Тулинский Новосибирского района (ГБУЗ НСО "НКЦРБ")</t>
  </si>
  <si>
    <t>Новосибирская область, Новосибирский район, поселок Тулинский</t>
  </si>
  <si>
    <t>государственное бюджетное учреждение здравоохранения Новосибирской области "Колыванская центральная районная больница"</t>
  </si>
  <si>
    <t>Реконструкция здания поликлиники ГБУЗ НСО "Колыванская ЦРБ"</t>
  </si>
  <si>
    <t>Новосибирская область, рп. Колывань, ул.Советская, 26 корп.2</t>
  </si>
  <si>
    <t>государственное бюджетное учреждение здравоохранения Новосибирской области "Чулымская центральная районная больница"</t>
  </si>
  <si>
    <t>Здание поликлинического отделения ГБУЗ НСО "Чулымская ЦРБ"</t>
  </si>
  <si>
    <t>Новосибирская область, Чулымский район, г. Чулым</t>
  </si>
  <si>
    <t>затраты на разработку проектно-сметной документации, завершение строительства</t>
  </si>
  <si>
    <t>Государственное бюджетное учреждение здравоохранения Новосибирской области "Убинская центральная районная больница"</t>
  </si>
  <si>
    <t>Здание фельдшерско-акушерского пункта в с. Владимировское Государственного бюджетного учреждения здравоохранения Новосибирской области "Убинская ЦРБ"</t>
  </si>
  <si>
    <t>Новосибирская область, Убинский район, с. Владимирское</t>
  </si>
  <si>
    <t>затраты на разработку проектно-сметной документации</t>
  </si>
  <si>
    <t>Здание фельдшерско-акушерского пункта в д. Квашнино Государственного бюджетного учреждения здравоохранения Новосибирской области "Барабинская ЦРБ"</t>
  </si>
  <si>
    <t>Новосибирская область, Барабинский район, д. Квашнино</t>
  </si>
  <si>
    <t>Государственное бюджетное учреждение здравоохранения Новосибирской области "Ордынская ЦРБ"</t>
  </si>
  <si>
    <t>Здание фельдшерско-акушерского пункта в д. Пушкарево  Государственного бюджетного учреждения здравоохранения Новосибирской области "Ордынская ЦРБ"</t>
  </si>
  <si>
    <t>Новосибирская область, Ордынский район, д. Пушкарево</t>
  </si>
  <si>
    <t>Государственное бюджетное учреждение здравоохранения Новосибирской области "Куйбышевская центральная районная больница"</t>
  </si>
  <si>
    <t>Здание фельдшерско-акушерского пункта в с. Абрамово Государственного бюджетного учреждения здравоохранения Новосибирской области "Куйбышевская ЦРБ"</t>
  </si>
  <si>
    <t>Новосибирская область, Куйбышевский район, с. Абрамово</t>
  </si>
  <si>
    <t>Государственное бюджетное учреждение здравоохранения Новосибирской области «Болотнинская центральная районная больница»</t>
  </si>
  <si>
    <t>Здание фельдшерско-акушерского пункта в д. Байкал Государственного бюджетного учреждения здравоохранения Новосибирской области «Болотнинская центральная районная больница»</t>
  </si>
  <si>
    <t>Новосибирская область, Болотнинский район, д. Байкал</t>
  </si>
  <si>
    <t>Государственное бюджетное учреждение здравоохранения Новосибирской области «Купинская центральная районная больница»</t>
  </si>
  <si>
    <t>Здание фельдшерско-акушерского пункта в д. Киргинцево Государственного бюджетного учреждения здравоохранения Новосибирской области «Купинская центральная районная больница»</t>
  </si>
  <si>
    <t>Новосибирская область, Купинский район, д. Киргинцево</t>
  </si>
  <si>
    <t>государственное бюджетное учреждение здравоохранения Новосибирской области "Баганская центральная районная больница"</t>
  </si>
  <si>
    <t>Капитальный ремонт врачебной амбулатории в с. Андреевка (ГБУЗ НСО "Баганская ЦРБ")</t>
  </si>
  <si>
    <t>Новосибирская область, с. Андреевка, ул.Центральная, 6</t>
  </si>
  <si>
    <t>затраты на разработку сметной документации</t>
  </si>
  <si>
    <t>Государственное бюджетное учреждение здравоохранения Новосибирской области "Городская больница № 4"</t>
  </si>
  <si>
    <t xml:space="preserve">Капитальный ремонт поликлинического отделения ГБУЗ НСО "Городская больница № 4" </t>
  </si>
  <si>
    <t>Новосибирская область, г. Новосибирск, ул.Новоуральская, д.д. 27/1А,А1</t>
  </si>
  <si>
    <t>государственное бюджетное учреждение здравоохранения Новосибирской области "Здвинская центральная районная больница"</t>
  </si>
  <si>
    <t>Капитальный ремонт ФАПа в п. Березовка (ГБУЗ НСО "Здвинская ЦРБ")</t>
  </si>
  <si>
    <t>Новосибирская область, п. Березовка, ул.Центральная, 9</t>
  </si>
  <si>
    <t>Капитальный ремонт ФАПа в с. Цветники (ГБУЗ НСО "Здвинская ЦРБ")</t>
  </si>
  <si>
    <t>Новосибирская область, с. Цветники, ул.Центральная, 24</t>
  </si>
  <si>
    <t>государственное бюджетное учреждение здравоохранения Новосибирской области "Карасукская центральная районная больница"</t>
  </si>
  <si>
    <t>Капитальный ремонт ФАПа в с. Белое (ГБУЗ НСО "Карасукская ЦРБ")</t>
  </si>
  <si>
    <t>Новосибирская область, с. Белое, ул.Пушкина, 9</t>
  </si>
  <si>
    <t>Капитальный ремонт ФАПа в с. Михайловка ГБУЗ НСО "Карасукская ЦРБ"</t>
  </si>
  <si>
    <t>Новосибирская область, с. Михайловка, ул.Советская, 28</t>
  </si>
  <si>
    <t>государственное бюджетное учреждение здравоохранения Новосибирской области "Тогучинская центральная районная больница"</t>
  </si>
  <si>
    <t>Капитальный ремонт ФАПа в с. Златоуст (ГБУЗ НСО "Тогучинская ЦРБ")</t>
  </si>
  <si>
    <t>Новосибирская область, с. Златоуст, ул.Весенняя, 4</t>
  </si>
  <si>
    <t>государственное бюджетное учреждение здравоохранения Новосибирской области "Коченевская центральная районная больница"</t>
  </si>
  <si>
    <t>Капитальный ремонт врачебной амбулатории в с. Шагалово (ГБУЗ НСО "Коченевская ЦРБ")</t>
  </si>
  <si>
    <t>Новосибирская область, с. Шагалово, ул.Центральная, 10/3</t>
  </si>
  <si>
    <t>Капитальный ремонт врачебной амбулатории на ст. Лесная Поляна (ГБУЗ НСО "Коченевская ЦРБ")</t>
  </si>
  <si>
    <t>Новосибирская область, ст. Лесная Поляна, ул.Школьная, 7</t>
  </si>
  <si>
    <t xml:space="preserve">Капитальный ремонт врачебной амбулатории в п. Красный Яр (ГБУЗ НСО  «НКЦРБ») </t>
  </si>
  <si>
    <t>Новосибирская область, п. Красный Яр, ул.Зеленая, 26</t>
  </si>
  <si>
    <t>Капитальный ремонт Обской врачебной амбулатории в с. Марусино (ГБУЗ НСО "НКЦРБ")</t>
  </si>
  <si>
    <t>Новосибирская область, с. Марусино, ул.Больничная, 10а</t>
  </si>
  <si>
    <t>Капитальный ремонт ФАПа в п. Ленинский (ГБУЗ НСО "НКЦРБ")</t>
  </si>
  <si>
    <t>Новосибирская область, п. Ленинский, ул.Центральная, 52а</t>
  </si>
  <si>
    <t>Капитальный ремонт ФАПа в п. Прогресс (ГБУЗ НСО "НКЦРБ")</t>
  </si>
  <si>
    <t>Новосибирская область, п. Прогресс, ул.Первых Коммунаров, 21-2</t>
  </si>
  <si>
    <t>Государственное бюджетное учреждение здравоохранения Новосибирской области "Ордынская центральная районная больница"</t>
  </si>
  <si>
    <t>Капитальный ремонт ФАПа в с. Верх-Алеус (ГБУЗ НСО "Ордынская ЦРБ")</t>
  </si>
  <si>
    <t>Новосибирская область, с. Верх-Алеус, ул.Ворошилова, 34</t>
  </si>
  <si>
    <t>Капитальный ремонт врачебной амбулатории в с. Новопичуговоо (ГБУЗ НСО "Ордынская ЦРБ")</t>
  </si>
  <si>
    <t>Новосибирская область, с. Новопичугово, ул.Школьная, 2</t>
  </si>
  <si>
    <t>государственное бюджетное учреждение здравоохранения Новосибирской области "Татарская центральная районная больница имени 70-летия Новосибирской области"</t>
  </si>
  <si>
    <t>Капитальный ремонт ФАПа в д. Кузнецово (ГБУЗ НСО "Татарская ЦРБ имени 70-летия Новосибирской области")</t>
  </si>
  <si>
    <t>Новосибирская область, д. Кузнецово, ул.Сухая, 21а</t>
  </si>
  <si>
    <t xml:space="preserve">Капитальный ремонт ФАПа в с. Ускюль (ГБУЗ НСО "Татарская ЦРБ имени 70-летия Новосибирской области") </t>
  </si>
  <si>
    <t>Новосибирская область, с. Ускюль, ул.Центральная, 23</t>
  </si>
  <si>
    <t>Капитальный ремонт ФАПа в с. Чемское (ГБУЗ НСО "Тогучинская ЦРБ")</t>
  </si>
  <si>
    <t>Новосибирская область, с. Чемское, ул.Мостовская, 21</t>
  </si>
  <si>
    <t>государственное бюджетное учреждение здравоохранения Новосибирской области "Чановская центральная районная больница"</t>
  </si>
  <si>
    <t>Капитальный ремонт ФАПа в д. Осинцево (ГБУЗ НСО "Чановская ЦРБ")</t>
  </si>
  <si>
    <t>Новосибирская область, д. Осинцево, ул.Широкая, 18</t>
  </si>
  <si>
    <t>государственное бюджетное учреждение здравоохранения Новосибирской области "Чистоозерная центральная районная больница"</t>
  </si>
  <si>
    <t>Капитальный ремонт ФАПа в с. Павловка (ГБУЗ НСО "Чистоозерная ЦРБ")</t>
  </si>
  <si>
    <t>Новосибирская область, с. Павловка, ул.Центральная, 52</t>
  </si>
  <si>
    <t>Капитальный ремонт педиатрического отделения ГБУЗ НСО  "Колыванская ЦРБ"</t>
  </si>
  <si>
    <t>Новосибирская область, рп. Колывань, ул.Советская, 26 корпус 5</t>
  </si>
  <si>
    <t>государственное бюджетное учреждение здравоохранения Новосибирской области "Искитимская центральная городская больница"</t>
  </si>
  <si>
    <t>Капитальный ремонт врачебной амбулатории в с. Лебедевка (ГБУЗ НСО "ИЦГБ")</t>
  </si>
  <si>
    <t>Новосибирская область, с. Лебедевка, пер.Котельный, 2а</t>
  </si>
  <si>
    <t>Капитальный ремонт врачебной амбулатории в с. Прокудское (ГБУЗ НСО "Коченевская ЦРБ")</t>
  </si>
  <si>
    <t>Новосибирская область, с. Прокудское, ул.Новая, 10</t>
  </si>
  <si>
    <t>государственное бюджетное учреждение здравоохранения Новосибирской области "Городская клиническая больница № 11"</t>
  </si>
  <si>
    <t>г.Новосибирск, ул. Танкистов, д. 23</t>
  </si>
  <si>
    <t>капитальный ремонт помещений под размещение оборудования</t>
  </si>
  <si>
    <t>оснащение  медицинских организаций оборудованием</t>
  </si>
  <si>
    <t>государственное бюджетное учреждение здравоохранения Новосибирской области "Болотнинская центральная районная больница"</t>
  </si>
  <si>
    <t>Новосибирская область, г.Болотное, ул. Лесная, 1А</t>
  </si>
  <si>
    <t>государственное бюджетное учреждение здравоохранения Новосибирской области "Городская клиническая поликлиника  № 7"</t>
  </si>
  <si>
    <t>г.Новосибирск, ул. Ульяновская, 1</t>
  </si>
  <si>
    <t>______________
        *В Минздрав России предоставлено гарантийное письмо за подписью Губернатора Новосибирской области от 21.07.2021 № 1616Т/1  о том, что строительство здания подстанции ССМП в с. Верх-Тула Новосибирского района ГБУЗ НСО "Новосибирская клиническая центральная районная больница" осуществляется  за счет средств областного бюджета Новосибирской области. По результатам откорректированной ПСД, получившей положительное заключение государственной экспертизы ГКУ НСО «ГВЭ НСО» от 26.05.2021 №54-1-13-026856-2021, затраты на строительство здания врачебной амбулатории и здания подстанции ССМП разделены, при этом наименование объекта осталось прежним: «Здание врачебной амбулатории с подстанцией ССМП в с. Верх-Тула Новосибирского района ГБУЗ НСО "Новосибирская клиническая центральная районная больница».</t>
  </si>
  <si>
    <t>строительство</t>
  </si>
  <si>
    <t>капремонт</t>
  </si>
  <si>
    <t>оборудование</t>
  </si>
  <si>
    <t>Приложение № 10.1</t>
  </si>
  <si>
    <t>Не софинансируемые за счет средств федерального бюджета расходы субъекта Российской Федерации в части мероприятия по приобретению медицинского оборудования для оснащения и переоснащения медицинских организаций, расположенных на территории субъекта Российской Федерации, оказывающих первичную медико-санитарную помощь взрослым и детям, их обособленных структурных подразделений, центральных районных и районных больниц</t>
  </si>
  <si>
    <t>Полное наименование медицинской организации</t>
  </si>
  <si>
    <t>ИНН</t>
  </si>
  <si>
    <t>Тип медицинской организации в соответствии с номенклатурой медицинской организации</t>
  </si>
  <si>
    <t>Здание или сооружение, в котором планируется разместить медицинское изделие</t>
  </si>
  <si>
    <t>Фактический адрес здания</t>
  </si>
  <si>
    <t>Наименование населенного пункта, в котором располагается структурное подразделение</t>
  </si>
  <si>
    <t>Численность населения населенного пункта, в котором расположена медицинская организация,</t>
  </si>
  <si>
    <t>Наименование структурного подразделения</t>
  </si>
  <si>
    <t>Вид кабинета (отделения)</t>
  </si>
  <si>
    <r>
      <t>Условия оказания медицинской помощи (</t>
    </r>
    <r>
      <rPr>
        <i/>
        <sz val="10"/>
        <color theme="1"/>
        <rFont val="Times New Roman"/>
        <family val="1"/>
        <charset val="204"/>
      </rPr>
      <t>стационарно/амбулаторно</t>
    </r>
    <r>
      <rPr>
        <sz val="10"/>
        <color theme="1"/>
        <rFont val="Times New Roman"/>
        <family val="1"/>
        <charset val="204"/>
      </rPr>
      <t>)</t>
    </r>
  </si>
  <si>
    <t>Наименование медицинского изделия</t>
  </si>
  <si>
    <t>Нормативно-правовой акт, в соответствии с которым планируется приобретение медицинского изделия</t>
  </si>
  <si>
    <t xml:space="preserve">Требуемое количество медицинского изделия </t>
  </si>
  <si>
    <r>
      <t xml:space="preserve">Количество медицинских изделий в наличии в медицинской организации </t>
    </r>
    <r>
      <rPr>
        <b/>
        <sz val="10"/>
        <color theme="1"/>
        <rFont val="Times New Roman"/>
        <family val="1"/>
        <charset val="204"/>
      </rPr>
      <t>(заполняется в случае замены МИ)</t>
    </r>
  </si>
  <si>
    <r>
      <t xml:space="preserve">Количество медицинских изделий, подлежащих замене в связи с износом </t>
    </r>
    <r>
      <rPr>
        <b/>
        <sz val="10"/>
        <color theme="1"/>
        <rFont val="Times New Roman"/>
        <family val="1"/>
        <charset val="204"/>
      </rPr>
      <t>(заполняется в случае замены МИ)</t>
    </r>
  </si>
  <si>
    <t>Планируемая дата приобретения (год)</t>
  </si>
  <si>
    <t>Планируемая стоимость медицинского оборудования, тыс. рублей</t>
  </si>
  <si>
    <t>1.</t>
  </si>
  <si>
    <t>2.</t>
  </si>
  <si>
    <t>ИТОГО</t>
  </si>
  <si>
    <t>Х</t>
  </si>
  <si>
    <t>Приложение № 10.2</t>
  </si>
  <si>
    <t>Не софинансируемые за счет средств федерального бюджета расходы субъекта Российской Федерации в части мероприятия по приобретению автомобильного транспорта для оснащения и переоснащения медицинских организаций, расположенных на территории субъекта Российской Федерации, оказывающих первичную медико-санитарную помощь взрослым и детям, их обособленных структурных подразделений, центральных районных и районных больниц</t>
  </si>
  <si>
    <t>Учреждение (полное наименование)</t>
  </si>
  <si>
    <t>Наименование структурного подразделения, использующего транспортное средство</t>
  </si>
  <si>
    <t>Условия оказания медицинской помощи структурного подразделения (амбулаторно/стационарно)</t>
  </si>
  <si>
    <t>Тип транспортного средства</t>
  </si>
  <si>
    <r>
      <t xml:space="preserve">Марка 
и модель транспортного средства 
(по ПТС) </t>
    </r>
    <r>
      <rPr>
        <b/>
        <sz val="12"/>
        <color theme="1"/>
        <rFont val="Times New Roman"/>
        <family val="1"/>
        <charset val="204"/>
      </rPr>
      <t>(в случае замены автотранспортных средств)</t>
    </r>
  </si>
  <si>
    <r>
      <t xml:space="preserve">Дата выпуска транспортного средства (по ПТС) </t>
    </r>
    <r>
      <rPr>
        <b/>
        <sz val="12"/>
        <color theme="1"/>
        <rFont val="Times New Roman"/>
        <family val="1"/>
        <charset val="204"/>
      </rPr>
      <t>(в случае замены автотранспортных средств)</t>
    </r>
  </si>
  <si>
    <t>Транспортное средство подлежит замене в следующем году 
в расчете от даты выпуска 
(ед.)</t>
  </si>
  <si>
    <t>к региональной программе "Модернизация первичного звена здравоохранения Новосибирской области на 2021-2025 годы"</t>
  </si>
  <si>
    <t>затраты на разработку сметной документации, брендирование "Служба здоровья"</t>
  </si>
  <si>
    <t>затраты на разработку проектно-сметной документации, завершение строительства и оснащение вводных объектов оборудованием, брендирование "Служба здоровья"</t>
  </si>
  <si>
    <t>затраты на разработку проектно-сметной документации, завершение реконструкции и оснащение вводных объектов оборудованием, брендирование "Служба здоровья"</t>
  </si>
  <si>
    <t>затраты на разработку проектно-сметной документации, завершение строительства и оснащение вводных объектов оборудованием, брендирование "Служба здоровья", бюджтный кредит</t>
  </si>
  <si>
    <t>затраты на разработку сметной документации, завершение капитального ремонта</t>
  </si>
  <si>
    <t xml:space="preserve">Реконструкция здания поликлиники ГБУЗ НСО "Краснозерская ЦРБ" </t>
  </si>
  <si>
    <t>ИТОГО:</t>
  </si>
  <si>
    <t>отклонение</t>
  </si>
  <si>
    <t>бюджетный кредит</t>
  </si>
  <si>
    <t>МО</t>
  </si>
  <si>
    <t>сл. здоровья</t>
  </si>
  <si>
    <t>СТК</t>
  </si>
  <si>
    <t>остатки</t>
  </si>
  <si>
    <t>контроль Д</t>
  </si>
  <si>
    <t>контроль 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</si>
</sst>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00\.00\.00"/>
    <numFmt numFmtId="165" formatCode="_-* #,##0.0_-;\-* #,##0.0_-;_-* &quot;-&quot;??_-;_-@_-"/>
    <numFmt numFmtId="166" formatCode="_-* #,##0.00\ _₽_-;\-* #,##0.00\ _₽_-;_-* &quot;-&quot;??\ _₽_-;_-@_-"/>
    <numFmt numFmtId="167" formatCode="_-* #,##0.0\ _₽_-;\-* #,##0.0\ _₽_-;_-* &quot;-&quot;?\ _₽_-;_-@_-"/>
  </numFmts>
  <fonts count="18" x14ac:knownFonts="1">
    <font>
      <sz val="11"/>
      <color theme="1"/>
      <name val="Calibri"/>
      <family val="2"/>
      <scheme val="minor"/>
    </font>
    <font>
      <sz val="11"/>
      <color theme="1"/>
      <name val="Calibri"/>
      <family val="2"/>
      <charset val="204"/>
      <scheme val="minor"/>
    </font>
    <font>
      <sz val="11"/>
      <color theme="1"/>
      <name val="Calibri"/>
      <family val="2"/>
      <scheme val="minor"/>
    </font>
    <font>
      <sz val="14"/>
      <color theme="1"/>
      <name val="Times New Roman"/>
      <family val="1"/>
      <charset val="204"/>
    </font>
    <font>
      <b/>
      <sz val="18"/>
      <color theme="1"/>
      <name val="Times New Roman"/>
      <family val="1"/>
      <charset val="204"/>
    </font>
    <font>
      <sz val="10"/>
      <color theme="1"/>
      <name val="Times New Roman"/>
      <family val="1"/>
      <charset val="204"/>
    </font>
    <font>
      <sz val="10"/>
      <color rgb="FF000000"/>
      <name val="Times New Roman"/>
      <family val="1"/>
      <charset val="204"/>
    </font>
    <font>
      <b/>
      <sz val="10"/>
      <color rgb="FF000000"/>
      <name val="Times New Roman"/>
      <family val="1"/>
      <charset val="204"/>
    </font>
    <font>
      <sz val="10"/>
      <color theme="1"/>
      <name val="Calibri"/>
      <family val="2"/>
      <scheme val="minor"/>
    </font>
    <font>
      <sz val="10"/>
      <name val="Arial"/>
      <family val="2"/>
      <charset val="204"/>
    </font>
    <font>
      <sz val="10"/>
      <name val="Times New Roman"/>
      <family val="1"/>
      <charset val="204"/>
    </font>
    <font>
      <sz val="10"/>
      <color indexed="64"/>
      <name val="Times New Roman"/>
      <family val="1"/>
      <charset val="204"/>
    </font>
    <font>
      <i/>
      <sz val="10"/>
      <color theme="1"/>
      <name val="Times New Roman"/>
      <family val="1"/>
      <charset val="204"/>
    </font>
    <font>
      <b/>
      <sz val="10"/>
      <color theme="1"/>
      <name val="Times New Roman"/>
      <family val="1"/>
      <charset val="204"/>
    </font>
    <font>
      <sz val="12"/>
      <color theme="1"/>
      <name val="Times New Roman"/>
      <family val="1"/>
      <charset val="204"/>
    </font>
    <font>
      <b/>
      <sz val="12"/>
      <color theme="1"/>
      <name val="Times New Roman"/>
      <family val="1"/>
      <charset val="204"/>
    </font>
    <font>
      <b/>
      <sz val="16"/>
      <color theme="1"/>
      <name val="Times New Roman"/>
      <family val="1"/>
      <charset val="204"/>
    </font>
    <font>
      <sz val="11"/>
      <color rgb="FF000000"/>
      <name val="Times New Roman"/>
      <family val="1"/>
      <charset val="204"/>
    </font>
  </fonts>
  <fills count="10">
    <fill>
      <patternFill patternType="none"/>
    </fill>
    <fill>
      <patternFill patternType="gray125"/>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rgb="FF92D050"/>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9" tint="0.39997558519241921"/>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top style="thin">
        <color rgb="FF000000"/>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rgb="FF000000"/>
      </left>
      <right style="thin">
        <color rgb="FF000000"/>
      </right>
      <top style="thin">
        <color rgb="FF000000"/>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43" fontId="2" fillId="0" borderId="0" applyFont="0" applyFill="0" applyBorder="0" applyAlignment="0" applyProtection="0"/>
    <xf numFmtId="0" fontId="9" fillId="0" borderId="0"/>
  </cellStyleXfs>
  <cellXfs count="86">
    <xf numFmtId="0" fontId="0" fillId="0" borderId="0" xfId="0"/>
    <xf numFmtId="0" fontId="5"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8" fillId="0" borderId="0" xfId="0" applyFont="1"/>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164" fontId="10" fillId="0" borderId="1" xfId="2" applyNumberFormat="1" applyFont="1" applyFill="1" applyBorder="1" applyAlignment="1" applyProtection="1">
      <alignment horizontal="center" vertical="center" wrapText="1"/>
      <protection hidden="1"/>
    </xf>
    <xf numFmtId="0" fontId="5" fillId="0" borderId="1" xfId="0" applyFont="1" applyFill="1" applyBorder="1" applyAlignment="1">
      <alignment horizontal="center" vertical="center" wrapText="1"/>
    </xf>
    <xf numFmtId="0" fontId="6" fillId="0" borderId="3" xfId="0" applyFont="1" applyFill="1" applyBorder="1" applyAlignment="1">
      <alignment horizontal="center" vertical="center" wrapText="1"/>
    </xf>
    <xf numFmtId="165" fontId="6" fillId="0" borderId="1" xfId="1" applyNumberFormat="1" applyFont="1" applyBorder="1" applyAlignment="1">
      <alignment horizontal="center" vertical="center"/>
    </xf>
    <xf numFmtId="0" fontId="5" fillId="0" borderId="1" xfId="0" applyFont="1" applyBorder="1" applyAlignment="1">
      <alignment horizontal="center" vertical="center"/>
    </xf>
    <xf numFmtId="165" fontId="6" fillId="2" borderId="1" xfId="1" applyNumberFormat="1" applyFont="1" applyFill="1" applyBorder="1" applyAlignment="1">
      <alignment horizontal="center" vertical="center"/>
    </xf>
    <xf numFmtId="165" fontId="6" fillId="3" borderId="1" xfId="1" applyNumberFormat="1" applyFont="1" applyFill="1" applyBorder="1" applyAlignment="1">
      <alignment horizontal="center" vertical="center"/>
    </xf>
    <xf numFmtId="49" fontId="10" fillId="0" borderId="1" xfId="0" applyNumberFormat="1" applyFont="1" applyFill="1" applyBorder="1" applyAlignment="1">
      <alignment horizontal="center" vertical="center" wrapText="1"/>
    </xf>
    <xf numFmtId="0" fontId="10" fillId="0" borderId="3" xfId="0" applyFont="1" applyFill="1" applyBorder="1" applyAlignment="1">
      <alignment horizontal="center" vertical="center" wrapText="1"/>
    </xf>
    <xf numFmtId="49" fontId="10" fillId="0" borderId="4"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43" fontId="6" fillId="2" borderId="1" xfId="1" applyNumberFormat="1" applyFont="1" applyFill="1" applyBorder="1" applyAlignment="1">
      <alignment horizontal="center" vertical="center"/>
    </xf>
    <xf numFmtId="0" fontId="6" fillId="0" borderId="5" xfId="0" applyFont="1" applyBorder="1" applyAlignment="1">
      <alignment horizontal="center" vertical="center" wrapText="1"/>
    </xf>
    <xf numFmtId="0" fontId="6" fillId="0" borderId="6"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7" xfId="0" applyFont="1" applyBorder="1" applyAlignment="1">
      <alignment horizontal="justify" vertical="center" wrapText="1"/>
    </xf>
    <xf numFmtId="0" fontId="0" fillId="0" borderId="1" xfId="0" applyBorder="1"/>
    <xf numFmtId="0" fontId="3" fillId="0" borderId="0" xfId="0" applyFont="1" applyAlignment="1">
      <alignment wrapText="1"/>
    </xf>
    <xf numFmtId="0" fontId="4" fillId="0" borderId="0" xfId="0" applyFont="1" applyBorder="1" applyAlignment="1">
      <alignment vertical="center" wrapText="1"/>
    </xf>
    <xf numFmtId="0" fontId="5" fillId="4" borderId="4" xfId="0" applyFont="1" applyFill="1" applyBorder="1" applyAlignment="1">
      <alignment horizontal="center" vertical="center" wrapText="1"/>
    </xf>
    <xf numFmtId="0" fontId="5" fillId="0" borderId="1" xfId="0" applyFont="1" applyBorder="1" applyAlignment="1">
      <alignment vertical="center" wrapText="1"/>
    </xf>
    <xf numFmtId="0" fontId="1" fillId="0" borderId="1" xfId="0" applyFont="1" applyBorder="1" applyAlignment="1">
      <alignment vertical="center" wrapText="1"/>
    </xf>
    <xf numFmtId="0" fontId="12" fillId="0" borderId="1" xfId="0" applyFont="1" applyBorder="1" applyAlignment="1">
      <alignment horizontal="center" vertical="center" wrapText="1"/>
    </xf>
    <xf numFmtId="0" fontId="12" fillId="0" borderId="1" xfId="0" applyFont="1" applyBorder="1" applyAlignment="1">
      <alignment vertical="center" wrapText="1"/>
    </xf>
    <xf numFmtId="0" fontId="3" fillId="0" borderId="0" xfId="0" applyFont="1" applyAlignment="1">
      <alignment horizontal="right" wrapText="1"/>
    </xf>
    <xf numFmtId="0" fontId="4" fillId="0" borderId="0" xfId="0" applyFont="1" applyBorder="1" applyAlignment="1">
      <alignment horizontal="center" vertical="center" wrapText="1"/>
    </xf>
    <xf numFmtId="0" fontId="14" fillId="0" borderId="1" xfId="0" applyFont="1" applyBorder="1" applyAlignment="1">
      <alignment horizontal="center" vertical="center" wrapText="1"/>
    </xf>
    <xf numFmtId="0" fontId="14" fillId="4" borderId="1" xfId="0" applyFont="1" applyFill="1" applyBorder="1" applyAlignment="1">
      <alignment horizontal="center" vertical="center" wrapText="1"/>
    </xf>
    <xf numFmtId="0" fontId="14" fillId="0" borderId="1" xfId="0" applyFont="1" applyBorder="1" applyAlignment="1">
      <alignment vertical="center" wrapText="1"/>
    </xf>
    <xf numFmtId="0" fontId="14" fillId="0" borderId="7" xfId="0" applyFont="1" applyBorder="1" applyAlignment="1">
      <alignment horizontal="center" vertical="center" wrapText="1"/>
    </xf>
    <xf numFmtId="0" fontId="14" fillId="0" borderId="7" xfId="0" applyFont="1" applyBorder="1" applyAlignment="1">
      <alignment vertical="center" wrapText="1"/>
    </xf>
    <xf numFmtId="0" fontId="6" fillId="0" borderId="10" xfId="0" applyFont="1" applyFill="1" applyBorder="1" applyAlignment="1">
      <alignment horizontal="center" vertical="center" wrapText="1"/>
    </xf>
    <xf numFmtId="0" fontId="16" fillId="0" borderId="0" xfId="0" applyFont="1" applyAlignment="1">
      <alignment vertical="center" wrapText="1"/>
    </xf>
    <xf numFmtId="0" fontId="5" fillId="0" borderId="1" xfId="0" applyFont="1" applyFill="1" applyBorder="1" applyAlignment="1">
      <alignment horizontal="center" vertical="top" wrapText="1"/>
    </xf>
    <xf numFmtId="164" fontId="10" fillId="0" borderId="1" xfId="2" applyNumberFormat="1" applyFont="1" applyFill="1" applyBorder="1" applyAlignment="1" applyProtection="1">
      <alignment horizontal="center" vertical="top" wrapText="1"/>
      <protection hidden="1"/>
    </xf>
    <xf numFmtId="167" fontId="0" fillId="0" borderId="0" xfId="0" applyNumberFormat="1"/>
    <xf numFmtId="43" fontId="6" fillId="0" borderId="1" xfId="1" applyFont="1" applyBorder="1" applyAlignment="1">
      <alignment horizontal="center" vertical="center"/>
    </xf>
    <xf numFmtId="43" fontId="0" fillId="0" borderId="0" xfId="1" applyFont="1" applyAlignment="1">
      <alignment vertical="center"/>
    </xf>
    <xf numFmtId="0" fontId="17" fillId="0" borderId="1" xfId="0" applyFont="1" applyBorder="1" applyAlignment="1">
      <alignment horizontal="left" vertical="center" wrapText="1"/>
    </xf>
    <xf numFmtId="43" fontId="0" fillId="0" borderId="1" xfId="1" applyFont="1" applyBorder="1" applyAlignment="1">
      <alignment vertical="center"/>
    </xf>
    <xf numFmtId="166" fontId="0" fillId="0" borderId="1" xfId="0" applyNumberFormat="1" applyBorder="1"/>
    <xf numFmtId="43" fontId="0" fillId="0" borderId="1" xfId="1" applyFont="1" applyBorder="1" applyAlignment="1">
      <alignment horizontal="right" vertical="center"/>
    </xf>
    <xf numFmtId="166" fontId="0" fillId="0" borderId="1" xfId="0" applyNumberFormat="1" applyBorder="1" applyAlignment="1">
      <alignment horizontal="right"/>
    </xf>
    <xf numFmtId="43" fontId="0" fillId="0" borderId="0" xfId="1" applyFont="1" applyFill="1" applyBorder="1" applyAlignment="1">
      <alignment vertical="center"/>
    </xf>
    <xf numFmtId="43" fontId="0" fillId="6" borderId="0" xfId="1" applyFont="1" applyFill="1" applyAlignment="1">
      <alignment vertical="center"/>
    </xf>
    <xf numFmtId="43" fontId="0" fillId="7" borderId="0" xfId="1" applyFont="1" applyFill="1" applyAlignment="1">
      <alignment vertical="center"/>
    </xf>
    <xf numFmtId="0" fontId="6" fillId="3" borderId="12" xfId="0" applyFont="1" applyFill="1" applyBorder="1" applyAlignment="1">
      <alignment horizontal="center" vertical="center" wrapText="1"/>
    </xf>
    <xf numFmtId="43" fontId="0" fillId="0" borderId="13" xfId="1" applyFont="1" applyBorder="1" applyAlignment="1">
      <alignment vertical="center"/>
    </xf>
    <xf numFmtId="43" fontId="0" fillId="0" borderId="14" xfId="1" applyFont="1" applyBorder="1" applyAlignment="1">
      <alignment vertical="center"/>
    </xf>
    <xf numFmtId="43" fontId="0" fillId="0" borderId="15" xfId="1" applyFont="1" applyBorder="1" applyAlignment="1">
      <alignment vertical="center"/>
    </xf>
    <xf numFmtId="43" fontId="0" fillId="0" borderId="0" xfId="1" applyFont="1" applyFill="1" applyAlignment="1">
      <alignment vertical="center"/>
    </xf>
    <xf numFmtId="43" fontId="0" fillId="8" borderId="0" xfId="1" applyFont="1" applyFill="1" applyAlignment="1">
      <alignment vertical="center"/>
    </xf>
    <xf numFmtId="43" fontId="0" fillId="8" borderId="1" xfId="1" applyFont="1" applyFill="1" applyBorder="1" applyAlignment="1">
      <alignment vertical="center"/>
    </xf>
    <xf numFmtId="43" fontId="6" fillId="6" borderId="1" xfId="1" applyFont="1" applyFill="1" applyBorder="1" applyAlignment="1">
      <alignment horizontal="center" vertical="center"/>
    </xf>
    <xf numFmtId="43" fontId="0" fillId="6" borderId="1" xfId="1" applyFont="1" applyFill="1" applyBorder="1" applyAlignment="1">
      <alignment vertical="center"/>
    </xf>
    <xf numFmtId="43" fontId="6" fillId="5" borderId="1" xfId="1" applyFont="1" applyFill="1" applyBorder="1" applyAlignment="1">
      <alignment horizontal="center" vertical="center"/>
    </xf>
    <xf numFmtId="166" fontId="0" fillId="0" borderId="0" xfId="0" applyNumberFormat="1" applyAlignment="1">
      <alignment horizontal="center" vertical="center"/>
    </xf>
    <xf numFmtId="166" fontId="0" fillId="0" borderId="0" xfId="0" applyNumberFormat="1" applyAlignment="1">
      <alignment vertical="center"/>
    </xf>
    <xf numFmtId="43" fontId="0" fillId="9" borderId="0" xfId="1" applyFont="1" applyFill="1" applyAlignment="1">
      <alignment vertical="center"/>
    </xf>
    <xf numFmtId="165" fontId="6" fillId="6" borderId="1" xfId="1" applyNumberFormat="1" applyFont="1" applyFill="1" applyBorder="1" applyAlignment="1">
      <alignment horizontal="center" vertical="center"/>
    </xf>
    <xf numFmtId="43" fontId="0" fillId="0" borderId="1" xfId="1" applyFont="1" applyBorder="1"/>
    <xf numFmtId="0" fontId="3" fillId="0" borderId="0" xfId="0" applyFont="1" applyAlignment="1">
      <alignment horizontal="right" wrapText="1"/>
    </xf>
    <xf numFmtId="0" fontId="3" fillId="0" borderId="0" xfId="0" applyFont="1" applyAlignment="1">
      <alignment horizontal="right" vertical="center" wrapText="1"/>
    </xf>
    <xf numFmtId="0" fontId="16" fillId="0" borderId="11" xfId="0" applyFont="1" applyBorder="1" applyAlignment="1">
      <alignment horizontal="center" vertical="top" wrapText="1"/>
    </xf>
    <xf numFmtId="0" fontId="5" fillId="0" borderId="1" xfId="0" applyFont="1" applyBorder="1" applyAlignment="1">
      <alignment horizontal="center" vertical="center" wrapText="1"/>
    </xf>
    <xf numFmtId="0" fontId="5" fillId="0" borderId="1" xfId="0" applyFont="1" applyBorder="1" applyAlignment="1">
      <alignment horizontal="left" vertical="top" wrapText="1"/>
    </xf>
    <xf numFmtId="0" fontId="5" fillId="0" borderId="1" xfId="0" applyFont="1" applyBorder="1" applyAlignment="1">
      <alignment horizontal="left" vertical="top"/>
    </xf>
    <xf numFmtId="0" fontId="5" fillId="0" borderId="1" xfId="0" applyFont="1" applyBorder="1" applyAlignment="1">
      <alignment horizontal="center" vertical="top" wrapText="1"/>
    </xf>
    <xf numFmtId="0" fontId="0" fillId="0" borderId="0" xfId="0" applyAlignment="1">
      <alignment horizontal="center"/>
    </xf>
    <xf numFmtId="0" fontId="6" fillId="2"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4" fillId="0" borderId="0" xfId="0" applyFont="1" applyAlignment="1">
      <alignment horizontal="center" vertical="center" wrapText="1"/>
    </xf>
    <xf numFmtId="0" fontId="5" fillId="0" borderId="8" xfId="0" applyFont="1" applyBorder="1" applyAlignment="1">
      <alignment horizontal="center" vertical="center" wrapText="1"/>
    </xf>
    <xf numFmtId="0" fontId="5" fillId="0" borderId="4" xfId="0" applyFont="1" applyBorder="1" applyAlignment="1">
      <alignment horizontal="center" vertical="center" wrapText="1"/>
    </xf>
    <xf numFmtId="0" fontId="14" fillId="0" borderId="1" xfId="0" applyFont="1" applyBorder="1" applyAlignment="1">
      <alignment horizontal="center" vertical="center" wrapText="1"/>
    </xf>
    <xf numFmtId="0" fontId="5" fillId="0" borderId="9" xfId="0" applyFont="1" applyBorder="1" applyAlignment="1">
      <alignment horizontal="center" vertical="center" wrapText="1"/>
    </xf>
    <xf numFmtId="0" fontId="3" fillId="0" borderId="0" xfId="0" applyFont="1" applyAlignment="1">
      <alignment horizontal="center" wrapText="1"/>
    </xf>
  </cellXfs>
  <cellStyles count="3">
    <cellStyle name="Обычный" xfId="0" builtinId="0"/>
    <cellStyle name="Обычный 2 2" xfId="2"/>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B1:AJ76"/>
  <sheetViews>
    <sheetView tabSelected="1" view="pageBreakPreview" zoomScale="65" zoomScaleNormal="75" zoomScaleSheetLayoutView="65" workbookViewId="0">
      <pane xSplit="4" ySplit="6" topLeftCell="E20" activePane="bottomRight" state="frozen"/>
      <selection pane="topRight" activeCell="E1" sqref="E1"/>
      <selection pane="bottomLeft" activeCell="A7" sqref="A7"/>
      <selection pane="bottomRight" activeCell="W20" sqref="W20:X22"/>
    </sheetView>
  </sheetViews>
  <sheetFormatPr defaultRowHeight="15" outlineLevelRow="1" outlineLevelCol="2" x14ac:dyDescent="0.25"/>
  <cols>
    <col min="1" max="1" width="3.5703125" customWidth="1"/>
    <col min="2" max="2" width="3.7109375" customWidth="1"/>
    <col min="3" max="3" width="22.140625" customWidth="1"/>
    <col min="4" max="4" width="43.28515625" customWidth="1"/>
    <col min="5" max="5" width="15.5703125" customWidth="1"/>
    <col min="6" max="6" width="22.28515625" customWidth="1"/>
    <col min="7" max="7" width="18.85546875" customWidth="1"/>
    <col min="8" max="8" width="19.85546875" customWidth="1"/>
    <col min="9" max="9" width="15.85546875" customWidth="1"/>
    <col min="10" max="10" width="18.85546875" customWidth="1"/>
    <col min="11" max="11" width="18" customWidth="1"/>
    <col min="12" max="12" width="18.7109375" customWidth="1"/>
    <col min="13" max="13" width="17.42578125" customWidth="1"/>
    <col min="14" max="14" width="15.5703125" customWidth="1"/>
    <col min="15" max="15" width="9.140625" hidden="1" customWidth="1" outlineLevel="1"/>
    <col min="16" max="16" width="17.42578125" hidden="1" customWidth="1" outlineLevel="1"/>
    <col min="17" max="17" width="15" hidden="1" customWidth="1" outlineLevel="1"/>
    <col min="18" max="18" width="16.85546875" hidden="1" customWidth="1" outlineLevel="1"/>
    <col min="19" max="19" width="20.28515625" hidden="1" customWidth="1" outlineLevel="1"/>
    <col min="20" max="20" width="19.28515625" hidden="1" customWidth="1" outlineLevel="1"/>
    <col min="21" max="21" width="9.140625" hidden="1" customWidth="1" outlineLevel="1"/>
    <col min="22" max="22" width="18.140625" hidden="1" customWidth="1" outlineLevel="1"/>
    <col min="23" max="23" width="15" hidden="1" customWidth="1" outlineLevel="1"/>
    <col min="24" max="24" width="14.85546875" hidden="1" customWidth="1" outlineLevel="1"/>
    <col min="25" max="25" width="19.42578125" hidden="1" customWidth="1" outlineLevel="1"/>
    <col min="26" max="26" width="17.140625" hidden="1" customWidth="1" outlineLevel="1"/>
    <col min="27" max="27" width="18.85546875" hidden="1" customWidth="1" outlineLevel="1"/>
    <col min="28" max="28" width="20" style="46" hidden="1" customWidth="1" outlineLevel="2"/>
    <col min="29" max="30" width="16.42578125" style="46" hidden="1" customWidth="1" outlineLevel="2"/>
    <col min="31" max="31" width="20.42578125" style="46" hidden="1" customWidth="1" outlineLevel="2"/>
    <col min="32" max="32" width="19.28515625" hidden="1" customWidth="1" outlineLevel="2"/>
    <col min="33" max="33" width="17" bestFit="1" customWidth="1" collapsed="1"/>
    <col min="34" max="34" width="17" customWidth="1"/>
    <col min="35" max="35" width="17.42578125" customWidth="1"/>
    <col min="36" max="36" width="17.7109375" customWidth="1"/>
  </cols>
  <sheetData>
    <row r="1" spans="2:36" ht="18.75" customHeight="1" x14ac:dyDescent="0.3">
      <c r="K1" s="70" t="s">
        <v>0</v>
      </c>
      <c r="L1" s="70"/>
      <c r="M1" s="70"/>
      <c r="N1" s="70"/>
    </row>
    <row r="2" spans="2:36" ht="58.5" customHeight="1" x14ac:dyDescent="0.25">
      <c r="D2" s="41"/>
      <c r="E2" s="41"/>
      <c r="F2" s="41"/>
      <c r="G2" s="41"/>
      <c r="H2" s="41"/>
      <c r="I2" s="41"/>
      <c r="J2" s="41"/>
      <c r="K2" s="71" t="s">
        <v>180</v>
      </c>
      <c r="L2" s="71"/>
      <c r="M2" s="71"/>
      <c r="N2" s="71"/>
    </row>
    <row r="3" spans="2:36" ht="63" customHeight="1" x14ac:dyDescent="0.25">
      <c r="C3" s="72" t="s">
        <v>1</v>
      </c>
      <c r="D3" s="72"/>
      <c r="E3" s="72"/>
      <c r="F3" s="72"/>
      <c r="G3" s="72"/>
      <c r="H3" s="72"/>
      <c r="I3" s="72"/>
      <c r="J3" s="72"/>
      <c r="K3" s="72"/>
      <c r="L3" s="72"/>
      <c r="M3" s="72"/>
      <c r="N3" s="72"/>
      <c r="AB3" s="46">
        <f>+AB4-AB60-AC60-AB67-AB68-AF23</f>
        <v>45.679999947547913</v>
      </c>
    </row>
    <row r="4" spans="2:36" ht="26.25" customHeight="1" thickBot="1" x14ac:dyDescent="0.3">
      <c r="B4" s="73" t="s">
        <v>2</v>
      </c>
      <c r="C4" s="73" t="s">
        <v>3</v>
      </c>
      <c r="D4" s="76" t="s">
        <v>4</v>
      </c>
      <c r="E4" s="73" t="s">
        <v>5</v>
      </c>
      <c r="F4" s="73" t="s">
        <v>6</v>
      </c>
      <c r="G4" s="73" t="s">
        <v>7</v>
      </c>
      <c r="H4" s="73" t="s">
        <v>8</v>
      </c>
      <c r="I4" s="73" t="s">
        <v>9</v>
      </c>
      <c r="J4" s="73"/>
      <c r="K4" s="73"/>
      <c r="L4" s="73"/>
      <c r="M4" s="73"/>
      <c r="N4" s="73" t="s">
        <v>10</v>
      </c>
      <c r="P4" s="78" t="s">
        <v>11</v>
      </c>
      <c r="Q4" s="78" t="s">
        <v>9</v>
      </c>
      <c r="R4" s="78"/>
      <c r="S4" s="78"/>
      <c r="T4" s="78"/>
      <c r="U4" s="78"/>
      <c r="V4" s="79" t="s">
        <v>12</v>
      </c>
      <c r="W4" s="79" t="s">
        <v>9</v>
      </c>
      <c r="X4" s="79"/>
      <c r="Y4" s="79"/>
      <c r="Z4" s="79"/>
      <c r="AA4" s="79"/>
      <c r="AB4" s="46">
        <f>732913.8*1000</f>
        <v>732913800</v>
      </c>
      <c r="AD4" s="46">
        <v>637643.6</v>
      </c>
    </row>
    <row r="5" spans="2:36" ht="158.25" customHeight="1" thickBot="1" x14ac:dyDescent="0.3">
      <c r="B5" s="73"/>
      <c r="C5" s="73"/>
      <c r="D5" s="76"/>
      <c r="E5" s="73"/>
      <c r="F5" s="73"/>
      <c r="G5" s="73"/>
      <c r="H5" s="73"/>
      <c r="I5" s="1">
        <v>2021</v>
      </c>
      <c r="J5" s="1">
        <v>2022</v>
      </c>
      <c r="K5" s="1">
        <v>2023</v>
      </c>
      <c r="L5" s="1">
        <v>2024</v>
      </c>
      <c r="M5" s="1">
        <v>2025</v>
      </c>
      <c r="N5" s="73"/>
      <c r="P5" s="78"/>
      <c r="Q5" s="2">
        <v>2021</v>
      </c>
      <c r="R5" s="2">
        <v>2022</v>
      </c>
      <c r="S5" s="2">
        <v>2023</v>
      </c>
      <c r="T5" s="2">
        <v>2024</v>
      </c>
      <c r="U5" s="2">
        <v>2025</v>
      </c>
      <c r="V5" s="79"/>
      <c r="W5" s="3">
        <v>2021</v>
      </c>
      <c r="X5" s="3">
        <v>2022</v>
      </c>
      <c r="Y5" s="3">
        <v>2023</v>
      </c>
      <c r="Z5" s="3">
        <v>2024</v>
      </c>
      <c r="AA5" s="55">
        <v>2025</v>
      </c>
      <c r="AB5" s="56" t="s">
        <v>190</v>
      </c>
      <c r="AC5" s="57" t="s">
        <v>191</v>
      </c>
      <c r="AD5" s="58" t="s">
        <v>192</v>
      </c>
      <c r="AE5" s="58" t="s">
        <v>193</v>
      </c>
      <c r="AG5" s="52"/>
      <c r="AI5" s="77"/>
      <c r="AJ5" s="77"/>
    </row>
    <row r="6" spans="2:36" ht="13.5" customHeight="1" x14ac:dyDescent="0.25">
      <c r="B6" s="4">
        <v>1</v>
      </c>
      <c r="C6" s="4">
        <v>2</v>
      </c>
      <c r="D6" s="4">
        <v>3</v>
      </c>
      <c r="E6" s="4">
        <v>4</v>
      </c>
      <c r="F6" s="4">
        <v>5</v>
      </c>
      <c r="G6" s="4">
        <v>6</v>
      </c>
      <c r="H6" s="4">
        <v>7</v>
      </c>
      <c r="I6" s="4">
        <v>8</v>
      </c>
      <c r="J6" s="4">
        <v>9</v>
      </c>
      <c r="K6" s="4">
        <v>10</v>
      </c>
      <c r="L6" s="4">
        <v>11</v>
      </c>
      <c r="M6" s="4">
        <v>12</v>
      </c>
      <c r="N6" s="4">
        <v>13</v>
      </c>
      <c r="P6" s="5"/>
      <c r="Q6" s="5"/>
      <c r="R6" s="5"/>
      <c r="S6" s="5"/>
      <c r="T6" s="5"/>
      <c r="U6" s="5"/>
      <c r="V6" s="5"/>
      <c r="W6" s="5"/>
      <c r="X6" s="5"/>
      <c r="Y6" s="5"/>
      <c r="Z6" s="5"/>
      <c r="AA6" s="5"/>
    </row>
    <row r="7" spans="2:36" ht="89.25" x14ac:dyDescent="0.25">
      <c r="B7" s="6">
        <v>1</v>
      </c>
      <c r="C7" s="7" t="s">
        <v>13</v>
      </c>
      <c r="D7" s="8" t="s">
        <v>14</v>
      </c>
      <c r="E7" s="9" t="s">
        <v>15</v>
      </c>
      <c r="F7" s="42" t="s">
        <v>16</v>
      </c>
      <c r="G7" s="10">
        <v>2000</v>
      </c>
      <c r="H7" s="11">
        <f>SUM(I7:M7)</f>
        <v>4222405.01</v>
      </c>
      <c r="I7" s="11"/>
      <c r="J7" s="11">
        <v>4222405.01</v>
      </c>
      <c r="K7" s="11"/>
      <c r="L7" s="11"/>
      <c r="M7" s="11"/>
      <c r="N7" s="12">
        <v>2022</v>
      </c>
      <c r="P7" s="13">
        <f>SUM(Q7:U7)</f>
        <v>4222405.01</v>
      </c>
      <c r="Q7" s="13"/>
      <c r="R7" s="13">
        <v>4222405.01</v>
      </c>
      <c r="S7" s="20"/>
      <c r="T7" s="13"/>
      <c r="U7" s="13"/>
      <c r="V7" s="14">
        <f>SUM(W7:AA7)</f>
        <v>0</v>
      </c>
      <c r="W7" s="14"/>
      <c r="X7" s="14"/>
      <c r="Y7" s="14">
        <f>+AB7+AC7+AD7+AE7</f>
        <v>0</v>
      </c>
      <c r="Z7" s="14">
        <v>0</v>
      </c>
      <c r="AA7" s="14">
        <v>0</v>
      </c>
      <c r="AF7" s="65">
        <f>+AB7+AC7+AD7+AE7-Y7</f>
        <v>0</v>
      </c>
    </row>
    <row r="8" spans="2:36" ht="89.25" x14ac:dyDescent="0.25">
      <c r="B8" s="6">
        <v>2</v>
      </c>
      <c r="C8" s="7" t="s">
        <v>17</v>
      </c>
      <c r="D8" s="8" t="s">
        <v>18</v>
      </c>
      <c r="E8" s="9" t="s">
        <v>19</v>
      </c>
      <c r="F8" s="42" t="s">
        <v>16</v>
      </c>
      <c r="G8" s="10">
        <v>9037</v>
      </c>
      <c r="H8" s="11">
        <f t="shared" ref="H8:H23" si="0">SUM(I8:M8)</f>
        <v>10902665.65</v>
      </c>
      <c r="I8" s="11">
        <v>5480121.8600000003</v>
      </c>
      <c r="J8" s="11">
        <v>5422543.79</v>
      </c>
      <c r="K8" s="11"/>
      <c r="L8" s="11"/>
      <c r="M8" s="11"/>
      <c r="N8" s="12">
        <v>2024</v>
      </c>
      <c r="P8" s="13">
        <f t="shared" ref="P8:P23" si="1">SUM(Q8:U8)</f>
        <v>10902665.65</v>
      </c>
      <c r="Q8" s="13">
        <v>5480121.8600000003</v>
      </c>
      <c r="R8" s="13">
        <v>5422543.79</v>
      </c>
      <c r="S8" s="20"/>
      <c r="T8" s="13"/>
      <c r="U8" s="13"/>
      <c r="V8" s="14">
        <f t="shared" ref="V8:V23" si="2">SUM(W8:AA8)</f>
        <v>0</v>
      </c>
      <c r="W8" s="14">
        <v>0</v>
      </c>
      <c r="X8" s="14">
        <v>0</v>
      </c>
      <c r="Y8" s="53"/>
      <c r="Z8" s="14"/>
      <c r="AA8" s="14">
        <v>0</v>
      </c>
      <c r="AB8" s="53">
        <v>40816427</v>
      </c>
      <c r="AC8" s="53"/>
      <c r="AD8" s="59"/>
      <c r="AE8" s="59"/>
      <c r="AF8" s="65">
        <f>+AB8+AC8+AD8+AE8-Y8</f>
        <v>40816427</v>
      </c>
    </row>
    <row r="9" spans="2:36" ht="127.5" x14ac:dyDescent="0.25">
      <c r="B9" s="6">
        <v>3</v>
      </c>
      <c r="C9" s="7" t="s">
        <v>20</v>
      </c>
      <c r="D9" s="8" t="s">
        <v>21</v>
      </c>
      <c r="E9" s="9" t="s">
        <v>22</v>
      </c>
      <c r="F9" s="42" t="s">
        <v>182</v>
      </c>
      <c r="G9" s="10">
        <v>13627</v>
      </c>
      <c r="H9" s="11">
        <f t="shared" si="0"/>
        <v>11927542.92</v>
      </c>
      <c r="I9" s="11"/>
      <c r="J9" s="11"/>
      <c r="K9" s="11">
        <v>11927542.92</v>
      </c>
      <c r="L9" s="11"/>
      <c r="M9" s="11"/>
      <c r="N9" s="12">
        <v>2023</v>
      </c>
      <c r="P9" s="13">
        <f t="shared" si="1"/>
        <v>11927542.92</v>
      </c>
      <c r="Q9" s="13"/>
      <c r="R9" s="13"/>
      <c r="S9" s="20">
        <v>11927542.92</v>
      </c>
      <c r="T9" s="13"/>
      <c r="U9" s="13"/>
      <c r="V9" s="14">
        <f t="shared" si="2"/>
        <v>0</v>
      </c>
      <c r="W9" s="14">
        <v>0</v>
      </c>
      <c r="X9" s="14">
        <v>0</v>
      </c>
      <c r="Y9" s="53"/>
      <c r="Z9" s="14"/>
      <c r="AA9" s="14">
        <v>0</v>
      </c>
      <c r="AB9" s="67">
        <f>117842221.19+3651171.3+2041340.18</f>
        <v>123534732.67</v>
      </c>
      <c r="AC9" s="53">
        <v>2059016</v>
      </c>
      <c r="AD9" s="60">
        <v>116920148.3</v>
      </c>
      <c r="AE9" s="59"/>
      <c r="AF9" s="65">
        <f>+AB9+AC9+AD9+AE9-Y9</f>
        <v>242513896.97</v>
      </c>
      <c r="AI9" s="65"/>
      <c r="AJ9" s="65"/>
    </row>
    <row r="10" spans="2:36" ht="140.25" x14ac:dyDescent="0.25">
      <c r="B10" s="6">
        <v>4</v>
      </c>
      <c r="C10" s="7" t="s">
        <v>23</v>
      </c>
      <c r="D10" s="8" t="s">
        <v>24</v>
      </c>
      <c r="E10" s="9" t="s">
        <v>25</v>
      </c>
      <c r="F10" s="42" t="s">
        <v>184</v>
      </c>
      <c r="G10" s="10">
        <v>29200</v>
      </c>
      <c r="H10" s="11">
        <f t="shared" si="0"/>
        <v>23341445.170000002</v>
      </c>
      <c r="I10" s="11"/>
      <c r="J10" s="11">
        <v>23341445.170000002</v>
      </c>
      <c r="K10" s="11"/>
      <c r="L10" s="11"/>
      <c r="M10" s="11"/>
      <c r="N10" s="12">
        <v>2024</v>
      </c>
      <c r="P10" s="13">
        <f t="shared" si="1"/>
        <v>23341445.170000002</v>
      </c>
      <c r="Q10" s="13"/>
      <c r="R10" s="13">
        <v>23341445.170000002</v>
      </c>
      <c r="S10" s="20"/>
      <c r="T10" s="13"/>
      <c r="U10" s="13"/>
      <c r="V10" s="14">
        <f t="shared" si="2"/>
        <v>0</v>
      </c>
      <c r="W10" s="14">
        <v>0</v>
      </c>
      <c r="X10" s="14">
        <v>0</v>
      </c>
      <c r="Y10" s="53"/>
      <c r="Z10" s="14"/>
      <c r="AA10" s="14">
        <v>0</v>
      </c>
      <c r="AB10" s="67">
        <f>208304067+441455</f>
        <v>208745522</v>
      </c>
      <c r="AC10" s="53">
        <v>3189005.86</v>
      </c>
      <c r="AD10" s="60">
        <v>195463556.88</v>
      </c>
      <c r="AE10" s="54">
        <f>7228501.49+131390900</f>
        <v>138619401.49000001</v>
      </c>
      <c r="AF10" s="65"/>
    </row>
    <row r="11" spans="2:36" ht="89.25" x14ac:dyDescent="0.25">
      <c r="B11" s="6">
        <v>5</v>
      </c>
      <c r="C11" s="7" t="s">
        <v>26</v>
      </c>
      <c r="D11" s="8" t="s">
        <v>27</v>
      </c>
      <c r="E11" s="9" t="s">
        <v>28</v>
      </c>
      <c r="F11" s="42" t="s">
        <v>16</v>
      </c>
      <c r="G11" s="10">
        <v>32400</v>
      </c>
      <c r="H11" s="11">
        <f t="shared" si="0"/>
        <v>16329871.02</v>
      </c>
      <c r="I11" s="11"/>
      <c r="J11" s="11">
        <v>16329871.02</v>
      </c>
      <c r="K11" s="11"/>
      <c r="L11" s="11"/>
      <c r="M11" s="11"/>
      <c r="N11" s="12">
        <v>2024</v>
      </c>
      <c r="P11" s="13">
        <f t="shared" si="1"/>
        <v>16329871.02</v>
      </c>
      <c r="Q11" s="13"/>
      <c r="R11" s="13">
        <v>16329871.02</v>
      </c>
      <c r="S11" s="20"/>
      <c r="T11" s="13"/>
      <c r="U11" s="13"/>
      <c r="V11" s="14">
        <f t="shared" si="2"/>
        <v>0</v>
      </c>
      <c r="W11" s="14">
        <v>0</v>
      </c>
      <c r="X11" s="14">
        <v>0</v>
      </c>
      <c r="Y11" s="68"/>
      <c r="Z11" s="14"/>
      <c r="AA11" s="14">
        <v>0</v>
      </c>
      <c r="AB11" s="53">
        <v>12000000</v>
      </c>
      <c r="AC11" s="53"/>
      <c r="AD11" s="59"/>
      <c r="AE11" s="59"/>
      <c r="AF11" s="65">
        <f t="shared" ref="AF11:AF22" si="3">+AB11+AC11+AD11+AE11-Y11</f>
        <v>12000000</v>
      </c>
    </row>
    <row r="12" spans="2:36" ht="89.25" x14ac:dyDescent="0.25">
      <c r="B12" s="6">
        <v>6</v>
      </c>
      <c r="C12" s="7" t="s">
        <v>29</v>
      </c>
      <c r="D12" s="8" t="s">
        <v>30</v>
      </c>
      <c r="E12" s="9" t="s">
        <v>31</v>
      </c>
      <c r="F12" s="42" t="s">
        <v>16</v>
      </c>
      <c r="G12" s="10">
        <v>15000</v>
      </c>
      <c r="H12" s="11">
        <f t="shared" si="0"/>
        <v>6698241.0800000001</v>
      </c>
      <c r="I12" s="11">
        <v>3956064.93</v>
      </c>
      <c r="J12" s="11">
        <v>2742176.15</v>
      </c>
      <c r="K12" s="11"/>
      <c r="L12" s="11"/>
      <c r="M12" s="11"/>
      <c r="N12" s="12">
        <v>2022</v>
      </c>
      <c r="P12" s="13">
        <f t="shared" si="1"/>
        <v>6698241.0800000001</v>
      </c>
      <c r="Q12" s="13">
        <v>3956064.93</v>
      </c>
      <c r="R12" s="13">
        <v>2742176.15</v>
      </c>
      <c r="S12" s="20"/>
      <c r="T12" s="13"/>
      <c r="U12" s="13"/>
      <c r="V12" s="14">
        <f t="shared" si="2"/>
        <v>0</v>
      </c>
      <c r="W12" s="14"/>
      <c r="X12" s="14"/>
      <c r="Y12" s="14">
        <v>0</v>
      </c>
      <c r="Z12" s="14">
        <v>0</v>
      </c>
      <c r="AA12" s="14">
        <v>0</v>
      </c>
      <c r="AB12" s="53"/>
      <c r="AC12" s="53"/>
      <c r="AD12" s="59"/>
      <c r="AE12" s="59"/>
      <c r="AF12" s="65">
        <f t="shared" si="3"/>
        <v>0</v>
      </c>
    </row>
    <row r="13" spans="2:36" ht="89.25" x14ac:dyDescent="0.25">
      <c r="B13" s="6">
        <v>7</v>
      </c>
      <c r="C13" s="7" t="s">
        <v>32</v>
      </c>
      <c r="D13" s="8" t="s">
        <v>33</v>
      </c>
      <c r="E13" s="9" t="s">
        <v>34</v>
      </c>
      <c r="F13" s="42" t="s">
        <v>16</v>
      </c>
      <c r="G13" s="10">
        <v>28000</v>
      </c>
      <c r="H13" s="11">
        <f t="shared" si="0"/>
        <v>13568867.449999999</v>
      </c>
      <c r="I13" s="11"/>
      <c r="J13" s="11">
        <v>13568867.449999999</v>
      </c>
      <c r="K13" s="11"/>
      <c r="L13" s="11"/>
      <c r="M13" s="11"/>
      <c r="N13" s="12">
        <v>2022</v>
      </c>
      <c r="P13" s="13">
        <f t="shared" si="1"/>
        <v>13568867.449999999</v>
      </c>
      <c r="Q13" s="13"/>
      <c r="R13" s="13">
        <v>13568867.449999999</v>
      </c>
      <c r="S13" s="20"/>
      <c r="T13" s="13"/>
      <c r="U13" s="13"/>
      <c r="V13" s="14">
        <f t="shared" si="2"/>
        <v>0</v>
      </c>
      <c r="W13" s="14"/>
      <c r="X13" s="14"/>
      <c r="Y13" s="14">
        <v>0</v>
      </c>
      <c r="Z13" s="14">
        <v>0</v>
      </c>
      <c r="AA13" s="14">
        <v>0</v>
      </c>
      <c r="AB13" s="53"/>
      <c r="AC13" s="53"/>
      <c r="AD13" s="59"/>
      <c r="AE13" s="59"/>
      <c r="AF13" s="65">
        <f t="shared" si="3"/>
        <v>0</v>
      </c>
    </row>
    <row r="14" spans="2:36" ht="127.5" x14ac:dyDescent="0.25">
      <c r="B14" s="6">
        <v>8</v>
      </c>
      <c r="C14" s="7" t="s">
        <v>29</v>
      </c>
      <c r="D14" s="8" t="s">
        <v>35</v>
      </c>
      <c r="E14" s="9" t="s">
        <v>36</v>
      </c>
      <c r="F14" s="42" t="s">
        <v>182</v>
      </c>
      <c r="G14" s="10">
        <v>4700</v>
      </c>
      <c r="H14" s="11">
        <f t="shared" si="0"/>
        <v>6557629.54</v>
      </c>
      <c r="I14" s="11"/>
      <c r="J14" s="11">
        <v>6557629.54</v>
      </c>
      <c r="K14" s="11"/>
      <c r="L14" s="11"/>
      <c r="M14" s="11"/>
      <c r="N14" s="12">
        <v>2023</v>
      </c>
      <c r="P14" s="13">
        <f t="shared" si="1"/>
        <v>6557629.54</v>
      </c>
      <c r="Q14" s="13"/>
      <c r="R14" s="13">
        <v>6557629.54</v>
      </c>
      <c r="S14" s="20"/>
      <c r="T14" s="13"/>
      <c r="U14" s="13"/>
      <c r="V14" s="14">
        <f t="shared" si="2"/>
        <v>0</v>
      </c>
      <c r="W14" s="14">
        <v>0</v>
      </c>
      <c r="X14" s="14">
        <v>0</v>
      </c>
      <c r="Y14" s="68"/>
      <c r="Z14" s="14"/>
      <c r="AA14" s="14">
        <v>0</v>
      </c>
      <c r="AB14" s="53">
        <v>12447312.700000001</v>
      </c>
      <c r="AC14" s="53">
        <v>327910</v>
      </c>
      <c r="AD14" s="59"/>
      <c r="AE14" s="59"/>
      <c r="AF14" s="65">
        <f t="shared" si="3"/>
        <v>12775222.700000001</v>
      </c>
    </row>
    <row r="15" spans="2:36" ht="127.5" x14ac:dyDescent="0.25">
      <c r="B15" s="6">
        <v>9</v>
      </c>
      <c r="C15" s="7" t="s">
        <v>13</v>
      </c>
      <c r="D15" s="8" t="s">
        <v>37</v>
      </c>
      <c r="E15" s="9" t="s">
        <v>38</v>
      </c>
      <c r="F15" s="42" t="s">
        <v>182</v>
      </c>
      <c r="G15" s="10">
        <v>6000</v>
      </c>
      <c r="H15" s="11">
        <f t="shared" si="0"/>
        <v>6556118.1600000001</v>
      </c>
      <c r="I15" s="11"/>
      <c r="J15" s="11">
        <v>6556118.1600000001</v>
      </c>
      <c r="K15" s="11"/>
      <c r="L15" s="11"/>
      <c r="M15" s="11"/>
      <c r="N15" s="12">
        <v>2023</v>
      </c>
      <c r="P15" s="13">
        <f t="shared" si="1"/>
        <v>6556118.1600000001</v>
      </c>
      <c r="Q15" s="13"/>
      <c r="R15" s="13">
        <v>6556118.1600000001</v>
      </c>
      <c r="S15" s="20"/>
      <c r="T15" s="13"/>
      <c r="U15" s="13"/>
      <c r="V15" s="14">
        <f t="shared" si="2"/>
        <v>0</v>
      </c>
      <c r="W15" s="14">
        <v>0</v>
      </c>
      <c r="X15" s="14">
        <v>0</v>
      </c>
      <c r="Y15" s="68"/>
      <c r="Z15" s="14"/>
      <c r="AA15" s="14">
        <v>0</v>
      </c>
      <c r="AB15" s="53">
        <v>16795409.310000002</v>
      </c>
      <c r="AC15" s="53">
        <v>557830</v>
      </c>
      <c r="AD15" s="59"/>
      <c r="AE15" s="59"/>
      <c r="AF15" s="65">
        <f t="shared" si="3"/>
        <v>17353239.310000002</v>
      </c>
    </row>
    <row r="16" spans="2:36" ht="89.25" x14ac:dyDescent="0.25">
      <c r="B16" s="6">
        <v>10</v>
      </c>
      <c r="C16" s="7" t="s">
        <v>23</v>
      </c>
      <c r="D16" s="8" t="s">
        <v>39</v>
      </c>
      <c r="E16" s="9" t="s">
        <v>40</v>
      </c>
      <c r="F16" s="42" t="s">
        <v>16</v>
      </c>
      <c r="G16" s="10">
        <v>11350</v>
      </c>
      <c r="H16" s="11">
        <f t="shared" si="0"/>
        <v>7829068.6600000001</v>
      </c>
      <c r="I16" s="11">
        <v>7829068.6600000001</v>
      </c>
      <c r="J16" s="11"/>
      <c r="K16" s="11"/>
      <c r="L16" s="11"/>
      <c r="M16" s="11"/>
      <c r="N16" s="12">
        <v>2021</v>
      </c>
      <c r="P16" s="13">
        <f t="shared" si="1"/>
        <v>7829068.6600000001</v>
      </c>
      <c r="Q16" s="13">
        <v>7829068.6600000001</v>
      </c>
      <c r="R16" s="13"/>
      <c r="S16" s="20"/>
      <c r="T16" s="13"/>
      <c r="U16" s="13"/>
      <c r="V16" s="14">
        <f t="shared" si="2"/>
        <v>0</v>
      </c>
      <c r="W16" s="14">
        <v>0</v>
      </c>
      <c r="X16" s="14">
        <v>0</v>
      </c>
      <c r="Y16" s="14">
        <v>0</v>
      </c>
      <c r="Z16" s="14">
        <v>0</v>
      </c>
      <c r="AA16" s="14">
        <v>0</v>
      </c>
      <c r="AB16" s="53"/>
      <c r="AC16" s="53"/>
      <c r="AD16" s="59"/>
      <c r="AE16" s="59"/>
      <c r="AF16" s="65">
        <f t="shared" si="3"/>
        <v>0</v>
      </c>
    </row>
    <row r="17" spans="2:33" ht="127.5" x14ac:dyDescent="0.25">
      <c r="B17" s="6">
        <v>11</v>
      </c>
      <c r="C17" s="7" t="s">
        <v>23</v>
      </c>
      <c r="D17" s="8" t="s">
        <v>41</v>
      </c>
      <c r="E17" s="9" t="s">
        <v>42</v>
      </c>
      <c r="F17" s="42" t="s">
        <v>182</v>
      </c>
      <c r="G17" s="10">
        <v>18300</v>
      </c>
      <c r="H17" s="11">
        <f t="shared" si="0"/>
        <v>15580735.870000001</v>
      </c>
      <c r="I17" s="11">
        <v>7059339.4900000002</v>
      </c>
      <c r="J17" s="11">
        <v>8521396.3800000008</v>
      </c>
      <c r="K17" s="11"/>
      <c r="L17" s="11"/>
      <c r="M17" s="11"/>
      <c r="N17" s="12">
        <v>2022</v>
      </c>
      <c r="P17" s="13">
        <f t="shared" si="1"/>
        <v>15580735.870000001</v>
      </c>
      <c r="Q17" s="13">
        <v>7059339.4900000002</v>
      </c>
      <c r="R17" s="13">
        <v>8521396.3800000008</v>
      </c>
      <c r="S17" s="20"/>
      <c r="T17" s="13"/>
      <c r="U17" s="13"/>
      <c r="V17" s="14">
        <f t="shared" si="2"/>
        <v>0</v>
      </c>
      <c r="W17" s="14"/>
      <c r="X17" s="14"/>
      <c r="Y17" s="14">
        <v>0</v>
      </c>
      <c r="Z17" s="14">
        <v>0</v>
      </c>
      <c r="AA17" s="14">
        <v>0</v>
      </c>
      <c r="AB17" s="53"/>
      <c r="AC17" s="53"/>
      <c r="AD17" s="59"/>
      <c r="AE17" s="59"/>
      <c r="AF17" s="65">
        <f t="shared" si="3"/>
        <v>0</v>
      </c>
    </row>
    <row r="18" spans="2:33" ht="127.5" x14ac:dyDescent="0.25">
      <c r="B18" s="6">
        <v>12</v>
      </c>
      <c r="C18" s="7" t="s">
        <v>23</v>
      </c>
      <c r="D18" s="8" t="s">
        <v>43</v>
      </c>
      <c r="E18" s="9" t="s">
        <v>44</v>
      </c>
      <c r="F18" s="42" t="s">
        <v>182</v>
      </c>
      <c r="G18" s="10">
        <v>8500</v>
      </c>
      <c r="H18" s="11">
        <f t="shared" si="0"/>
        <v>5898178.29</v>
      </c>
      <c r="I18" s="11"/>
      <c r="J18" s="11">
        <v>5898178.29</v>
      </c>
      <c r="K18" s="11"/>
      <c r="L18" s="11"/>
      <c r="M18" s="11"/>
      <c r="N18" s="12">
        <v>2022</v>
      </c>
      <c r="P18" s="13">
        <f t="shared" si="1"/>
        <v>5898178.29</v>
      </c>
      <c r="Q18" s="13"/>
      <c r="R18" s="13">
        <v>5898178.29</v>
      </c>
      <c r="S18" s="20"/>
      <c r="T18" s="13"/>
      <c r="U18" s="13"/>
      <c r="V18" s="14">
        <f t="shared" si="2"/>
        <v>0</v>
      </c>
      <c r="W18" s="14"/>
      <c r="X18" s="14"/>
      <c r="Y18" s="14"/>
      <c r="Z18" s="14"/>
      <c r="AA18" s="14">
        <v>0</v>
      </c>
      <c r="AB18" s="53"/>
      <c r="AC18" s="53">
        <v>723134.12</v>
      </c>
      <c r="AD18" s="59"/>
      <c r="AE18" s="59"/>
      <c r="AF18" s="65">
        <f t="shared" si="3"/>
        <v>723134.12</v>
      </c>
    </row>
    <row r="19" spans="2:33" ht="127.5" x14ac:dyDescent="0.25">
      <c r="B19" s="6">
        <v>13</v>
      </c>
      <c r="C19" s="7" t="s">
        <v>23</v>
      </c>
      <c r="D19" s="8" t="s">
        <v>45</v>
      </c>
      <c r="E19" s="9" t="s">
        <v>46</v>
      </c>
      <c r="F19" s="42" t="s">
        <v>182</v>
      </c>
      <c r="G19" s="10">
        <v>6120</v>
      </c>
      <c r="H19" s="11">
        <f t="shared" si="0"/>
        <v>5704024.8499999996</v>
      </c>
      <c r="I19" s="11"/>
      <c r="J19" s="11">
        <v>5704024.8499999996</v>
      </c>
      <c r="K19" s="11"/>
      <c r="L19" s="11"/>
      <c r="M19" s="11"/>
      <c r="N19" s="12">
        <v>2022</v>
      </c>
      <c r="P19" s="13">
        <f t="shared" si="1"/>
        <v>5704024.8499999996</v>
      </c>
      <c r="Q19" s="13"/>
      <c r="R19" s="13">
        <v>5704024.8499999996</v>
      </c>
      <c r="S19" s="20"/>
      <c r="T19" s="13"/>
      <c r="U19" s="13"/>
      <c r="V19" s="14">
        <f t="shared" si="2"/>
        <v>0</v>
      </c>
      <c r="W19" s="14"/>
      <c r="X19" s="14"/>
      <c r="Y19" s="14"/>
      <c r="Z19" s="14"/>
      <c r="AA19" s="14">
        <v>0</v>
      </c>
      <c r="AB19" s="53"/>
      <c r="AC19" s="53">
        <v>721974.12</v>
      </c>
      <c r="AD19" s="59"/>
      <c r="AE19" s="59"/>
      <c r="AF19" s="65">
        <f t="shared" si="3"/>
        <v>721974.12</v>
      </c>
    </row>
    <row r="20" spans="2:33" ht="127.5" x14ac:dyDescent="0.25">
      <c r="B20" s="6">
        <v>14</v>
      </c>
      <c r="C20" s="7" t="s">
        <v>23</v>
      </c>
      <c r="D20" s="8" t="s">
        <v>47</v>
      </c>
      <c r="E20" s="9" t="s">
        <v>48</v>
      </c>
      <c r="F20" s="42" t="s">
        <v>182</v>
      </c>
      <c r="G20" s="10">
        <v>3400</v>
      </c>
      <c r="H20" s="11">
        <f t="shared" si="0"/>
        <v>4161848.58</v>
      </c>
      <c r="I20" s="11"/>
      <c r="J20" s="11">
        <v>4161848.58</v>
      </c>
      <c r="K20" s="11"/>
      <c r="L20" s="11"/>
      <c r="M20" s="11"/>
      <c r="N20" s="12">
        <v>2022</v>
      </c>
      <c r="P20" s="13">
        <f t="shared" si="1"/>
        <v>4161848.58</v>
      </c>
      <c r="Q20" s="13"/>
      <c r="R20" s="13">
        <v>4161848.58</v>
      </c>
      <c r="S20" s="20"/>
      <c r="T20" s="13"/>
      <c r="U20" s="13"/>
      <c r="V20" s="14">
        <f t="shared" si="2"/>
        <v>0</v>
      </c>
      <c r="W20" s="14"/>
      <c r="X20" s="14"/>
      <c r="Y20" s="14"/>
      <c r="Z20" s="14"/>
      <c r="AA20" s="14">
        <v>0</v>
      </c>
      <c r="AB20" s="53"/>
      <c r="AC20" s="53">
        <v>403779.66</v>
      </c>
      <c r="AD20" s="59"/>
      <c r="AE20" s="59"/>
      <c r="AF20" s="65">
        <f t="shared" si="3"/>
        <v>403779.66</v>
      </c>
    </row>
    <row r="21" spans="2:33" ht="89.25" x14ac:dyDescent="0.25">
      <c r="B21" s="6">
        <v>15</v>
      </c>
      <c r="C21" s="7" t="s">
        <v>23</v>
      </c>
      <c r="D21" s="8" t="s">
        <v>49</v>
      </c>
      <c r="E21" s="9" t="s">
        <v>50</v>
      </c>
      <c r="F21" s="42" t="s">
        <v>16</v>
      </c>
      <c r="G21" s="10">
        <v>8430</v>
      </c>
      <c r="H21" s="11">
        <f t="shared" si="0"/>
        <v>6363151.8300000001</v>
      </c>
      <c r="I21" s="11"/>
      <c r="J21" s="11">
        <v>6363151.8300000001</v>
      </c>
      <c r="K21" s="11"/>
      <c r="L21" s="11"/>
      <c r="M21" s="11"/>
      <c r="N21" s="12">
        <v>2022</v>
      </c>
      <c r="P21" s="13">
        <f t="shared" si="1"/>
        <v>6363151.8300000001</v>
      </c>
      <c r="Q21" s="13"/>
      <c r="R21" s="13">
        <v>6363151.8300000001</v>
      </c>
      <c r="S21" s="20"/>
      <c r="T21" s="13"/>
      <c r="U21" s="13"/>
      <c r="V21" s="14">
        <f t="shared" si="2"/>
        <v>0</v>
      </c>
      <c r="W21" s="14"/>
      <c r="X21" s="14"/>
      <c r="Y21" s="14"/>
      <c r="Z21" s="14"/>
      <c r="AA21" s="14">
        <v>0</v>
      </c>
      <c r="AB21" s="53"/>
      <c r="AC21" s="53"/>
      <c r="AD21" s="59"/>
      <c r="AE21" s="59"/>
      <c r="AF21" s="65">
        <f t="shared" si="3"/>
        <v>0</v>
      </c>
    </row>
    <row r="22" spans="2:33" ht="89.25" x14ac:dyDescent="0.25">
      <c r="B22" s="6">
        <v>16</v>
      </c>
      <c r="C22" s="7" t="s">
        <v>23</v>
      </c>
      <c r="D22" s="8" t="s">
        <v>51</v>
      </c>
      <c r="E22" s="9" t="s">
        <v>52</v>
      </c>
      <c r="F22" s="42" t="s">
        <v>16</v>
      </c>
      <c r="G22" s="10">
        <v>2670</v>
      </c>
      <c r="H22" s="11">
        <f t="shared" si="0"/>
        <v>3953432.47</v>
      </c>
      <c r="I22" s="11"/>
      <c r="J22" s="11">
        <v>3953432.47</v>
      </c>
      <c r="K22" s="11"/>
      <c r="L22" s="11"/>
      <c r="M22" s="11"/>
      <c r="N22" s="12">
        <v>2022</v>
      </c>
      <c r="P22" s="13">
        <f t="shared" si="1"/>
        <v>3953432.47</v>
      </c>
      <c r="Q22" s="13"/>
      <c r="R22" s="13">
        <v>3953432.47</v>
      </c>
      <c r="S22" s="20"/>
      <c r="T22" s="13"/>
      <c r="U22" s="13"/>
      <c r="V22" s="14">
        <f t="shared" si="2"/>
        <v>0</v>
      </c>
      <c r="W22" s="14"/>
      <c r="X22" s="14"/>
      <c r="Y22" s="14"/>
      <c r="Z22" s="14"/>
      <c r="AA22" s="14">
        <v>0</v>
      </c>
      <c r="AB22" s="53"/>
      <c r="AC22" s="53"/>
      <c r="AD22" s="59"/>
      <c r="AE22" s="59"/>
      <c r="AF22" s="65">
        <f t="shared" si="3"/>
        <v>0</v>
      </c>
    </row>
    <row r="23" spans="2:33" ht="127.5" x14ac:dyDescent="0.25">
      <c r="B23" s="6">
        <v>17</v>
      </c>
      <c r="C23" s="7" t="s">
        <v>53</v>
      </c>
      <c r="D23" s="15" t="s">
        <v>54</v>
      </c>
      <c r="E23" s="16" t="s">
        <v>55</v>
      </c>
      <c r="F23" s="42" t="s">
        <v>183</v>
      </c>
      <c r="G23" s="16">
        <v>12078</v>
      </c>
      <c r="H23" s="11">
        <f t="shared" si="0"/>
        <v>4900000</v>
      </c>
      <c r="I23" s="11"/>
      <c r="J23" s="11"/>
      <c r="K23" s="11">
        <v>4900000</v>
      </c>
      <c r="L23" s="11"/>
      <c r="M23" s="11"/>
      <c r="N23" s="12">
        <v>2023</v>
      </c>
      <c r="P23" s="13">
        <f t="shared" si="1"/>
        <v>4900000</v>
      </c>
      <c r="Q23" s="13"/>
      <c r="R23" s="13"/>
      <c r="S23" s="13">
        <v>4900000</v>
      </c>
      <c r="T23" s="13"/>
      <c r="U23" s="13"/>
      <c r="V23" s="14">
        <f t="shared" si="2"/>
        <v>0</v>
      </c>
      <c r="W23" s="14">
        <v>0</v>
      </c>
      <c r="X23" s="14">
        <v>0</v>
      </c>
      <c r="Y23" s="68"/>
      <c r="Z23" s="14"/>
      <c r="AA23" s="14">
        <v>0</v>
      </c>
      <c r="AB23" s="67">
        <f>80244433.96+757165.73+5774700.31</f>
        <v>86776300</v>
      </c>
      <c r="AC23" s="53">
        <v>2117431</v>
      </c>
      <c r="AD23" s="60">
        <v>36694133.350000001</v>
      </c>
      <c r="AE23" s="60">
        <v>113315258.42000002</v>
      </c>
      <c r="AF23" s="53">
        <v>34336049.060000062</v>
      </c>
      <c r="AG23" s="66"/>
    </row>
    <row r="24" spans="2:33" ht="76.5" x14ac:dyDescent="0.25">
      <c r="B24" s="6">
        <v>18</v>
      </c>
      <c r="C24" s="10" t="s">
        <v>56</v>
      </c>
      <c r="D24" s="17" t="s">
        <v>57</v>
      </c>
      <c r="E24" s="16" t="s">
        <v>58</v>
      </c>
      <c r="F24" s="42" t="s">
        <v>59</v>
      </c>
      <c r="G24" s="10">
        <v>11198</v>
      </c>
      <c r="H24" s="11">
        <f t="shared" ref="H24" si="4">SUM(I24:M24)</f>
        <v>15703068.109999999</v>
      </c>
      <c r="I24" s="11"/>
      <c r="J24" s="11"/>
      <c r="K24" s="11">
        <v>15703068.109999999</v>
      </c>
      <c r="L24" s="11"/>
      <c r="M24" s="11"/>
      <c r="N24" s="12">
        <v>2024</v>
      </c>
      <c r="P24" s="13">
        <f t="shared" ref="P24:P25" si="5">SUM(Q24:U24)</f>
        <v>15703068.109999999</v>
      </c>
      <c r="Q24" s="13"/>
      <c r="R24" s="13"/>
      <c r="S24" s="13">
        <v>15703068.109999999</v>
      </c>
      <c r="T24" s="13"/>
      <c r="U24" s="13"/>
      <c r="V24" s="14">
        <f t="shared" ref="V24:V25" si="6">SUM(W24:AA24)</f>
        <v>0</v>
      </c>
      <c r="W24" s="14"/>
      <c r="X24" s="14">
        <v>0</v>
      </c>
      <c r="Y24" s="14">
        <v>0</v>
      </c>
      <c r="Z24" s="14">
        <v>0</v>
      </c>
      <c r="AA24" s="14"/>
      <c r="AB24" s="53"/>
      <c r="AC24" s="53"/>
      <c r="AD24" s="59"/>
      <c r="AE24" s="59"/>
      <c r="AF24" s="65">
        <f>+AB24+AC24+AD24+AE24-Y24</f>
        <v>0</v>
      </c>
    </row>
    <row r="25" spans="2:33" ht="76.5" x14ac:dyDescent="0.25">
      <c r="B25" s="6">
        <v>19</v>
      </c>
      <c r="C25" s="18" t="s">
        <v>60</v>
      </c>
      <c r="D25" s="18" t="s">
        <v>61</v>
      </c>
      <c r="E25" s="19" t="s">
        <v>62</v>
      </c>
      <c r="F25" s="42" t="s">
        <v>63</v>
      </c>
      <c r="G25" s="18">
        <v>238</v>
      </c>
      <c r="H25" s="11">
        <f t="shared" ref="H25:H30" si="7">SUM(I25:M25)</f>
        <v>935475.4</v>
      </c>
      <c r="I25" s="11"/>
      <c r="J25" s="11">
        <v>935475.4</v>
      </c>
      <c r="K25" s="11"/>
      <c r="L25" s="11"/>
      <c r="M25" s="11"/>
      <c r="N25" s="12">
        <v>2023</v>
      </c>
      <c r="P25" s="13">
        <f t="shared" si="5"/>
        <v>935475.4</v>
      </c>
      <c r="Q25" s="13"/>
      <c r="R25" s="13">
        <v>935475.4</v>
      </c>
      <c r="S25" s="20"/>
      <c r="T25" s="13"/>
      <c r="U25" s="13"/>
      <c r="V25" s="14">
        <f t="shared" si="6"/>
        <v>0</v>
      </c>
      <c r="W25" s="14"/>
      <c r="X25" s="14">
        <v>0</v>
      </c>
      <c r="Y25" s="68"/>
      <c r="Z25" s="14"/>
      <c r="AA25" s="14"/>
      <c r="AB25" s="53">
        <v>449947.01</v>
      </c>
      <c r="AC25" s="53">
        <v>10000</v>
      </c>
      <c r="AD25" s="59"/>
      <c r="AE25" s="59"/>
      <c r="AF25" s="65">
        <f t="shared" ref="AF25:AF37" si="8">+AB25+AC25+AD25+AE25-Y25</f>
        <v>459947.01</v>
      </c>
    </row>
    <row r="26" spans="2:33" ht="89.25" x14ac:dyDescent="0.25">
      <c r="B26" s="6">
        <v>20</v>
      </c>
      <c r="C26" s="18" t="s">
        <v>17</v>
      </c>
      <c r="D26" s="18" t="s">
        <v>64</v>
      </c>
      <c r="E26" s="19" t="s">
        <v>65</v>
      </c>
      <c r="F26" s="42" t="s">
        <v>63</v>
      </c>
      <c r="G26" s="18">
        <v>361</v>
      </c>
      <c r="H26" s="11">
        <f t="shared" si="7"/>
        <v>1136434.29</v>
      </c>
      <c r="I26" s="11"/>
      <c r="J26" s="11">
        <v>1136434.29</v>
      </c>
      <c r="K26" s="11"/>
      <c r="L26" s="11"/>
      <c r="M26" s="11"/>
      <c r="N26" s="12">
        <v>2023</v>
      </c>
      <c r="P26" s="13">
        <f t="shared" ref="P26:P28" si="9">SUM(Q26:U26)</f>
        <v>1136434.29</v>
      </c>
      <c r="Q26" s="13"/>
      <c r="R26" s="13">
        <v>1136434.29</v>
      </c>
      <c r="S26" s="20"/>
      <c r="T26" s="13"/>
      <c r="U26" s="13"/>
      <c r="V26" s="14">
        <f t="shared" ref="V26:V57" si="10">SUM(W26:AA26)</f>
        <v>0</v>
      </c>
      <c r="W26" s="14"/>
      <c r="X26" s="14">
        <v>0</v>
      </c>
      <c r="Y26" s="68"/>
      <c r="Z26" s="14"/>
      <c r="AA26" s="14"/>
      <c r="AB26" s="53">
        <v>1604960</v>
      </c>
      <c r="AC26" s="53">
        <v>0</v>
      </c>
      <c r="AF26" s="65">
        <f t="shared" si="8"/>
        <v>1604960</v>
      </c>
    </row>
    <row r="27" spans="2:33" ht="63.75" x14ac:dyDescent="0.25">
      <c r="B27" s="6">
        <v>21</v>
      </c>
      <c r="C27" s="18" t="s">
        <v>66</v>
      </c>
      <c r="D27" s="18" t="s">
        <v>67</v>
      </c>
      <c r="E27" s="19" t="s">
        <v>68</v>
      </c>
      <c r="F27" s="42" t="s">
        <v>63</v>
      </c>
      <c r="G27" s="18">
        <v>198</v>
      </c>
      <c r="H27" s="11">
        <f t="shared" si="7"/>
        <v>997717.07</v>
      </c>
      <c r="I27" s="11"/>
      <c r="J27" s="11">
        <v>997717.07</v>
      </c>
      <c r="K27" s="11"/>
      <c r="L27" s="11"/>
      <c r="M27" s="11"/>
      <c r="N27" s="12">
        <v>2023</v>
      </c>
      <c r="P27" s="13">
        <f t="shared" si="9"/>
        <v>997717.07</v>
      </c>
      <c r="Q27" s="13"/>
      <c r="R27" s="13">
        <v>997717.07</v>
      </c>
      <c r="S27" s="20"/>
      <c r="T27" s="13"/>
      <c r="U27" s="13"/>
      <c r="V27" s="14">
        <f t="shared" si="10"/>
        <v>0</v>
      </c>
      <c r="W27" s="14"/>
      <c r="X27" s="14">
        <v>0</v>
      </c>
      <c r="Y27" s="68"/>
      <c r="Z27" s="14"/>
      <c r="AA27" s="14"/>
      <c r="AB27" s="53">
        <v>379000</v>
      </c>
      <c r="AC27" s="53">
        <v>75280</v>
      </c>
      <c r="AF27" s="65">
        <f t="shared" si="8"/>
        <v>454280</v>
      </c>
    </row>
    <row r="28" spans="2:33" ht="89.25" x14ac:dyDescent="0.25">
      <c r="B28" s="6">
        <v>22</v>
      </c>
      <c r="C28" s="18" t="s">
        <v>69</v>
      </c>
      <c r="D28" s="18" t="s">
        <v>70</v>
      </c>
      <c r="E28" s="19" t="s">
        <v>71</v>
      </c>
      <c r="F28" s="42" t="s">
        <v>63</v>
      </c>
      <c r="G28" s="18">
        <v>1320</v>
      </c>
      <c r="H28" s="11">
        <f t="shared" si="7"/>
        <v>993947.56</v>
      </c>
      <c r="I28" s="11"/>
      <c r="J28" s="11">
        <v>993947.56</v>
      </c>
      <c r="K28" s="11"/>
      <c r="L28" s="11"/>
      <c r="M28" s="11"/>
      <c r="N28" s="12">
        <v>2023</v>
      </c>
      <c r="P28" s="13">
        <f t="shared" si="9"/>
        <v>993947.56</v>
      </c>
      <c r="Q28" s="13"/>
      <c r="R28" s="13">
        <v>993947.56</v>
      </c>
      <c r="S28" s="20"/>
      <c r="T28" s="13"/>
      <c r="U28" s="13"/>
      <c r="V28" s="14">
        <f t="shared" si="10"/>
        <v>0</v>
      </c>
      <c r="W28" s="14"/>
      <c r="X28" s="14">
        <v>0</v>
      </c>
      <c r="Y28" s="68"/>
      <c r="Z28" s="14"/>
      <c r="AA28" s="14"/>
      <c r="AB28" s="67">
        <f>831709.34+105472.98</f>
        <v>937182.32</v>
      </c>
      <c r="AC28" s="53">
        <v>74750</v>
      </c>
      <c r="AF28" s="65">
        <f t="shared" si="8"/>
        <v>1011932.32</v>
      </c>
    </row>
    <row r="29" spans="2:33" ht="89.25" x14ac:dyDescent="0.25">
      <c r="B29" s="6">
        <v>23</v>
      </c>
      <c r="C29" s="18" t="s">
        <v>72</v>
      </c>
      <c r="D29" s="18" t="s">
        <v>73</v>
      </c>
      <c r="E29" s="19" t="s">
        <v>74</v>
      </c>
      <c r="F29" s="42" t="s">
        <v>63</v>
      </c>
      <c r="G29" s="18">
        <v>504</v>
      </c>
      <c r="H29" s="11">
        <f t="shared" si="7"/>
        <v>2058398.4</v>
      </c>
      <c r="I29" s="11"/>
      <c r="J29" s="11">
        <v>2058398.4</v>
      </c>
      <c r="K29" s="11"/>
      <c r="L29" s="11"/>
      <c r="M29" s="11"/>
      <c r="N29" s="12">
        <v>2023</v>
      </c>
      <c r="P29" s="13">
        <f t="shared" ref="P29:P30" si="11">SUM(Q29:U29)</f>
        <v>2058398.4</v>
      </c>
      <c r="Q29" s="13"/>
      <c r="R29" s="13">
        <v>2058398.4</v>
      </c>
      <c r="S29" s="20"/>
      <c r="T29" s="13"/>
      <c r="U29" s="13"/>
      <c r="V29" s="14">
        <f t="shared" si="10"/>
        <v>0</v>
      </c>
      <c r="W29" s="14"/>
      <c r="X29" s="14">
        <v>0</v>
      </c>
      <c r="Y29" s="68"/>
      <c r="Z29" s="14"/>
      <c r="AA29" s="14"/>
      <c r="AB29" s="53">
        <v>665000</v>
      </c>
      <c r="AC29" s="53">
        <v>114000</v>
      </c>
      <c r="AF29" s="65">
        <f t="shared" si="8"/>
        <v>779000</v>
      </c>
    </row>
    <row r="30" spans="2:33" ht="76.5" x14ac:dyDescent="0.25">
      <c r="B30" s="6">
        <v>24</v>
      </c>
      <c r="C30" s="18" t="s">
        <v>75</v>
      </c>
      <c r="D30" s="18" t="s">
        <v>76</v>
      </c>
      <c r="E30" s="19" t="s">
        <v>77</v>
      </c>
      <c r="F30" s="42" t="s">
        <v>63</v>
      </c>
      <c r="G30" s="18">
        <v>473</v>
      </c>
      <c r="H30" s="11">
        <f t="shared" si="7"/>
        <v>1311145.6399999999</v>
      </c>
      <c r="I30" s="11">
        <f t="shared" ref="I30:M39" si="12">+Q30+W30</f>
        <v>0</v>
      </c>
      <c r="J30" s="11">
        <f t="shared" si="12"/>
        <v>1311145.6399999999</v>
      </c>
      <c r="K30" s="11">
        <f t="shared" si="12"/>
        <v>0</v>
      </c>
      <c r="L30" s="11">
        <f t="shared" si="12"/>
        <v>0</v>
      </c>
      <c r="M30" s="11">
        <f t="shared" si="12"/>
        <v>0</v>
      </c>
      <c r="N30" s="12">
        <v>2023</v>
      </c>
      <c r="P30" s="13">
        <f t="shared" si="11"/>
        <v>1311145.6399999999</v>
      </c>
      <c r="Q30" s="13"/>
      <c r="R30" s="13">
        <v>1311145.6399999999</v>
      </c>
      <c r="S30" s="20"/>
      <c r="T30" s="13"/>
      <c r="U30" s="13"/>
      <c r="V30" s="14">
        <f t="shared" si="10"/>
        <v>0</v>
      </c>
      <c r="W30" s="14"/>
      <c r="X30" s="14">
        <v>0</v>
      </c>
      <c r="Y30" s="68"/>
      <c r="Z30" s="14"/>
      <c r="AA30" s="14"/>
      <c r="AB30" s="53">
        <v>427300</v>
      </c>
      <c r="AC30" s="53">
        <v>145600</v>
      </c>
      <c r="AF30" s="65">
        <f t="shared" si="8"/>
        <v>572900</v>
      </c>
    </row>
    <row r="31" spans="2:33" ht="76.5" x14ac:dyDescent="0.25">
      <c r="B31" s="6">
        <v>25</v>
      </c>
      <c r="C31" s="10" t="s">
        <v>78</v>
      </c>
      <c r="D31" s="10" t="s">
        <v>79</v>
      </c>
      <c r="E31" s="10" t="s">
        <v>80</v>
      </c>
      <c r="F31" s="43" t="s">
        <v>81</v>
      </c>
      <c r="G31" s="10">
        <v>1084</v>
      </c>
      <c r="H31" s="11">
        <f t="shared" ref="H31:H57" si="13">SUM(I31:M31)</f>
        <v>910319.66999999993</v>
      </c>
      <c r="I31" s="11">
        <f t="shared" si="12"/>
        <v>910319.66999999993</v>
      </c>
      <c r="J31" s="11">
        <f t="shared" si="12"/>
        <v>0</v>
      </c>
      <c r="K31" s="11">
        <f t="shared" si="12"/>
        <v>0</v>
      </c>
      <c r="L31" s="11">
        <f t="shared" si="12"/>
        <v>0</v>
      </c>
      <c r="M31" s="11">
        <f t="shared" si="12"/>
        <v>0</v>
      </c>
      <c r="N31" s="10">
        <v>2021</v>
      </c>
      <c r="P31" s="13"/>
      <c r="Q31" s="13"/>
      <c r="R31" s="13"/>
      <c r="S31" s="20"/>
      <c r="T31" s="13"/>
      <c r="U31" s="13"/>
      <c r="V31" s="14">
        <f t="shared" si="10"/>
        <v>910319.66999999993</v>
      </c>
      <c r="W31" s="14">
        <v>910319.66999999993</v>
      </c>
      <c r="X31" s="14"/>
      <c r="Y31" s="14">
        <v>0</v>
      </c>
      <c r="Z31" s="14">
        <v>0</v>
      </c>
      <c r="AA31" s="14"/>
      <c r="AB31" s="53"/>
      <c r="AC31" s="53"/>
      <c r="AF31" s="65">
        <f t="shared" si="8"/>
        <v>0</v>
      </c>
    </row>
    <row r="32" spans="2:33" ht="76.5" x14ac:dyDescent="0.25">
      <c r="B32" s="6">
        <v>26</v>
      </c>
      <c r="C32" s="10" t="s">
        <v>82</v>
      </c>
      <c r="D32" s="10" t="s">
        <v>83</v>
      </c>
      <c r="E32" s="10" t="s">
        <v>84</v>
      </c>
      <c r="F32" s="42"/>
      <c r="G32" s="10">
        <v>21341</v>
      </c>
      <c r="H32" s="11">
        <f t="shared" si="13"/>
        <v>0</v>
      </c>
      <c r="I32" s="11">
        <f t="shared" si="12"/>
        <v>0</v>
      </c>
      <c r="J32" s="11">
        <f t="shared" si="12"/>
        <v>0</v>
      </c>
      <c r="K32" s="11">
        <f t="shared" si="12"/>
        <v>0</v>
      </c>
      <c r="L32" s="11">
        <f t="shared" si="12"/>
        <v>0</v>
      </c>
      <c r="M32" s="11">
        <f t="shared" si="12"/>
        <v>0</v>
      </c>
      <c r="N32" s="10">
        <v>2021</v>
      </c>
      <c r="P32" s="13"/>
      <c r="Q32" s="13"/>
      <c r="R32" s="13"/>
      <c r="S32" s="20"/>
      <c r="T32" s="13"/>
      <c r="U32" s="13"/>
      <c r="V32" s="14">
        <f t="shared" si="10"/>
        <v>0</v>
      </c>
      <c r="W32" s="14">
        <v>0</v>
      </c>
      <c r="X32" s="14"/>
      <c r="Y32" s="14">
        <v>0</v>
      </c>
      <c r="Z32" s="14">
        <v>0</v>
      </c>
      <c r="AA32" s="14"/>
      <c r="AB32" s="53"/>
      <c r="AC32" s="53"/>
      <c r="AF32" s="65">
        <f t="shared" si="8"/>
        <v>0</v>
      </c>
    </row>
    <row r="33" spans="2:32" ht="76.5" x14ac:dyDescent="0.25">
      <c r="B33" s="6">
        <v>27</v>
      </c>
      <c r="C33" s="16" t="s">
        <v>85</v>
      </c>
      <c r="D33" s="10" t="s">
        <v>86</v>
      </c>
      <c r="E33" s="16" t="s">
        <v>87</v>
      </c>
      <c r="F33" s="43" t="s">
        <v>81</v>
      </c>
      <c r="G33" s="16">
        <v>278</v>
      </c>
      <c r="H33" s="11">
        <f t="shared" si="13"/>
        <v>694378.52</v>
      </c>
      <c r="I33" s="11">
        <f t="shared" si="12"/>
        <v>694378.52</v>
      </c>
      <c r="J33" s="11">
        <f t="shared" si="12"/>
        <v>0</v>
      </c>
      <c r="K33" s="11">
        <f t="shared" si="12"/>
        <v>0</v>
      </c>
      <c r="L33" s="11">
        <f t="shared" si="12"/>
        <v>0</v>
      </c>
      <c r="M33" s="11">
        <f t="shared" si="12"/>
        <v>0</v>
      </c>
      <c r="N33" s="10">
        <v>2021</v>
      </c>
      <c r="P33" s="13"/>
      <c r="Q33" s="13"/>
      <c r="R33" s="13"/>
      <c r="S33" s="20"/>
      <c r="T33" s="13"/>
      <c r="U33" s="13"/>
      <c r="V33" s="14">
        <f t="shared" si="10"/>
        <v>694378.52</v>
      </c>
      <c r="W33" s="14">
        <v>694378.52</v>
      </c>
      <c r="X33" s="14"/>
      <c r="Y33" s="14"/>
      <c r="Z33" s="14"/>
      <c r="AA33" s="14"/>
      <c r="AB33" s="53"/>
      <c r="AC33" s="53"/>
      <c r="AF33" s="65">
        <f t="shared" si="8"/>
        <v>0</v>
      </c>
    </row>
    <row r="34" spans="2:32" ht="76.5" x14ac:dyDescent="0.25">
      <c r="B34" s="6">
        <v>28</v>
      </c>
      <c r="C34" s="16" t="s">
        <v>85</v>
      </c>
      <c r="D34" s="10" t="s">
        <v>88</v>
      </c>
      <c r="E34" s="16" t="s">
        <v>89</v>
      </c>
      <c r="F34" s="43" t="s">
        <v>81</v>
      </c>
      <c r="G34" s="16">
        <v>657</v>
      </c>
      <c r="H34" s="11">
        <f t="shared" si="13"/>
        <v>1500000</v>
      </c>
      <c r="I34" s="11">
        <f t="shared" si="12"/>
        <v>0</v>
      </c>
      <c r="J34" s="11">
        <f t="shared" si="12"/>
        <v>0</v>
      </c>
      <c r="K34" s="11">
        <f t="shared" si="12"/>
        <v>0</v>
      </c>
      <c r="L34" s="11">
        <f t="shared" si="12"/>
        <v>1500000</v>
      </c>
      <c r="M34" s="11">
        <f t="shared" si="12"/>
        <v>0</v>
      </c>
      <c r="N34" s="10">
        <v>2025</v>
      </c>
      <c r="P34" s="13"/>
      <c r="Q34" s="13"/>
      <c r="R34" s="13"/>
      <c r="S34" s="20"/>
      <c r="T34" s="13"/>
      <c r="U34" s="13"/>
      <c r="V34" s="14">
        <f t="shared" si="10"/>
        <v>1500000</v>
      </c>
      <c r="W34" s="14">
        <v>0</v>
      </c>
      <c r="X34" s="14">
        <v>0</v>
      </c>
      <c r="Y34" s="14">
        <v>0</v>
      </c>
      <c r="Z34" s="14">
        <v>1500000</v>
      </c>
      <c r="AA34" s="14"/>
      <c r="AB34" s="53"/>
      <c r="AC34" s="53"/>
      <c r="AF34" s="65">
        <f t="shared" si="8"/>
        <v>0</v>
      </c>
    </row>
    <row r="35" spans="2:32" ht="89.25" x14ac:dyDescent="0.25">
      <c r="B35" s="6">
        <v>29</v>
      </c>
      <c r="C35" s="16" t="s">
        <v>90</v>
      </c>
      <c r="D35" s="10" t="s">
        <v>91</v>
      </c>
      <c r="E35" s="16" t="s">
        <v>92</v>
      </c>
      <c r="F35" s="43" t="s">
        <v>81</v>
      </c>
      <c r="G35" s="16">
        <v>727</v>
      </c>
      <c r="H35" s="11">
        <f t="shared" si="13"/>
        <v>863006.56</v>
      </c>
      <c r="I35" s="11">
        <f t="shared" si="12"/>
        <v>863006.56</v>
      </c>
      <c r="J35" s="11">
        <f t="shared" si="12"/>
        <v>0</v>
      </c>
      <c r="K35" s="11">
        <f t="shared" si="12"/>
        <v>0</v>
      </c>
      <c r="L35" s="11">
        <f t="shared" si="12"/>
        <v>0</v>
      </c>
      <c r="M35" s="11">
        <f t="shared" si="12"/>
        <v>0</v>
      </c>
      <c r="N35" s="10">
        <v>2021</v>
      </c>
      <c r="P35" s="13"/>
      <c r="Q35" s="13"/>
      <c r="R35" s="13"/>
      <c r="S35" s="20"/>
      <c r="T35" s="13"/>
      <c r="U35" s="13"/>
      <c r="V35" s="14">
        <f t="shared" si="10"/>
        <v>863006.56</v>
      </c>
      <c r="W35" s="14">
        <v>863006.56</v>
      </c>
      <c r="X35" s="14">
        <v>0</v>
      </c>
      <c r="Y35" s="14">
        <v>0</v>
      </c>
      <c r="Z35" s="14">
        <v>0</v>
      </c>
      <c r="AA35" s="14"/>
      <c r="AB35" s="53"/>
      <c r="AC35" s="53"/>
      <c r="AF35" s="65">
        <f t="shared" si="8"/>
        <v>0</v>
      </c>
    </row>
    <row r="36" spans="2:32" ht="89.25" x14ac:dyDescent="0.25">
      <c r="B36" s="6">
        <v>30</v>
      </c>
      <c r="C36" s="16" t="s">
        <v>90</v>
      </c>
      <c r="D36" s="10" t="s">
        <v>93</v>
      </c>
      <c r="E36" s="16" t="s">
        <v>94</v>
      </c>
      <c r="F36" s="43" t="s">
        <v>81</v>
      </c>
      <c r="G36" s="16">
        <v>555</v>
      </c>
      <c r="H36" s="11">
        <f t="shared" si="13"/>
        <v>795253.11</v>
      </c>
      <c r="I36" s="11">
        <f t="shared" si="12"/>
        <v>795253.11</v>
      </c>
      <c r="J36" s="11">
        <f t="shared" si="12"/>
        <v>0</v>
      </c>
      <c r="K36" s="11">
        <f t="shared" si="12"/>
        <v>0</v>
      </c>
      <c r="L36" s="11">
        <f t="shared" si="12"/>
        <v>0</v>
      </c>
      <c r="M36" s="11">
        <f t="shared" si="12"/>
        <v>0</v>
      </c>
      <c r="N36" s="10">
        <v>2021</v>
      </c>
      <c r="P36" s="13"/>
      <c r="Q36" s="13"/>
      <c r="R36" s="13"/>
      <c r="S36" s="20"/>
      <c r="T36" s="13"/>
      <c r="U36" s="13"/>
      <c r="V36" s="14">
        <f t="shared" si="10"/>
        <v>795253.11</v>
      </c>
      <c r="W36" s="14">
        <v>795253.11</v>
      </c>
      <c r="X36" s="14">
        <v>0</v>
      </c>
      <c r="Y36" s="14">
        <v>0</v>
      </c>
      <c r="Z36" s="14">
        <v>0</v>
      </c>
      <c r="AA36" s="14"/>
      <c r="AB36" s="53"/>
      <c r="AC36" s="53"/>
      <c r="AF36" s="65">
        <f t="shared" si="8"/>
        <v>0</v>
      </c>
    </row>
    <row r="37" spans="2:32" ht="89.25" x14ac:dyDescent="0.25">
      <c r="B37" s="6">
        <v>31</v>
      </c>
      <c r="C37" s="16" t="s">
        <v>95</v>
      </c>
      <c r="D37" s="10" t="s">
        <v>96</v>
      </c>
      <c r="E37" s="16" t="s">
        <v>97</v>
      </c>
      <c r="F37" s="43" t="s">
        <v>81</v>
      </c>
      <c r="G37" s="16">
        <v>365</v>
      </c>
      <c r="H37" s="11">
        <f t="shared" si="13"/>
        <v>0</v>
      </c>
      <c r="I37" s="11">
        <f t="shared" si="12"/>
        <v>0</v>
      </c>
      <c r="J37" s="11">
        <f t="shared" si="12"/>
        <v>0</v>
      </c>
      <c r="K37" s="11">
        <f t="shared" si="12"/>
        <v>0</v>
      </c>
      <c r="L37" s="11">
        <f t="shared" si="12"/>
        <v>0</v>
      </c>
      <c r="M37" s="11">
        <f t="shared" si="12"/>
        <v>0</v>
      </c>
      <c r="N37" s="10">
        <v>2021</v>
      </c>
      <c r="P37" s="13"/>
      <c r="Q37" s="13"/>
      <c r="R37" s="13"/>
      <c r="S37" s="20"/>
      <c r="T37" s="13"/>
      <c r="U37" s="13"/>
      <c r="V37" s="14">
        <f t="shared" si="10"/>
        <v>0</v>
      </c>
      <c r="W37" s="14">
        <v>0</v>
      </c>
      <c r="X37" s="14">
        <v>0</v>
      </c>
      <c r="Y37" s="14">
        <v>0</v>
      </c>
      <c r="Z37" s="14">
        <v>0</v>
      </c>
      <c r="AA37" s="14"/>
      <c r="AB37" s="53"/>
      <c r="AC37" s="53"/>
      <c r="AF37" s="65">
        <f t="shared" si="8"/>
        <v>0</v>
      </c>
    </row>
    <row r="38" spans="2:32" ht="89.25" x14ac:dyDescent="0.25">
      <c r="B38" s="6">
        <v>32</v>
      </c>
      <c r="C38" s="16" t="s">
        <v>98</v>
      </c>
      <c r="D38" s="10" t="s">
        <v>99</v>
      </c>
      <c r="E38" s="16" t="s">
        <v>100</v>
      </c>
      <c r="F38" s="43" t="s">
        <v>181</v>
      </c>
      <c r="G38" s="16">
        <v>1062</v>
      </c>
      <c r="H38" s="11">
        <f t="shared" si="13"/>
        <v>1000885.33</v>
      </c>
      <c r="I38" s="11">
        <f t="shared" si="12"/>
        <v>1000885.33</v>
      </c>
      <c r="J38" s="11">
        <f t="shared" si="12"/>
        <v>0</v>
      </c>
      <c r="K38" s="11">
        <f t="shared" si="12"/>
        <v>0</v>
      </c>
      <c r="L38" s="11">
        <f t="shared" si="12"/>
        <v>0</v>
      </c>
      <c r="M38" s="11">
        <f t="shared" si="12"/>
        <v>0</v>
      </c>
      <c r="N38" s="10">
        <v>2021</v>
      </c>
      <c r="P38" s="13"/>
      <c r="Q38" s="13"/>
      <c r="R38" s="13"/>
      <c r="S38" s="20"/>
      <c r="T38" s="13"/>
      <c r="U38" s="13"/>
      <c r="V38" s="14">
        <f t="shared" si="10"/>
        <v>1000885.33</v>
      </c>
      <c r="W38" s="14">
        <v>1000885.33</v>
      </c>
      <c r="X38" s="14">
        <v>0</v>
      </c>
      <c r="Y38" s="14"/>
      <c r="Z38" s="14">
        <v>0</v>
      </c>
      <c r="AA38" s="14"/>
      <c r="AB38" s="53"/>
      <c r="AC38" s="53"/>
    </row>
    <row r="39" spans="2:32" ht="89.25" x14ac:dyDescent="0.25">
      <c r="B39" s="6">
        <v>33</v>
      </c>
      <c r="C39" s="16" t="s">
        <v>98</v>
      </c>
      <c r="D39" s="10" t="s">
        <v>101</v>
      </c>
      <c r="E39" s="16" t="s">
        <v>102</v>
      </c>
      <c r="F39" s="43" t="s">
        <v>81</v>
      </c>
      <c r="G39" s="16">
        <v>1054</v>
      </c>
      <c r="H39" s="11">
        <f t="shared" si="13"/>
        <v>1500000</v>
      </c>
      <c r="I39" s="11">
        <f t="shared" si="12"/>
        <v>0</v>
      </c>
      <c r="J39" s="11">
        <f t="shared" si="12"/>
        <v>0</v>
      </c>
      <c r="K39" s="11">
        <f t="shared" si="12"/>
        <v>0</v>
      </c>
      <c r="L39" s="11">
        <f t="shared" si="12"/>
        <v>1500000</v>
      </c>
      <c r="M39" s="11">
        <f t="shared" si="12"/>
        <v>0</v>
      </c>
      <c r="N39" s="10">
        <v>2025</v>
      </c>
      <c r="P39" s="13"/>
      <c r="Q39" s="13"/>
      <c r="R39" s="13"/>
      <c r="S39" s="20"/>
      <c r="T39" s="13"/>
      <c r="U39" s="13"/>
      <c r="V39" s="14">
        <f t="shared" si="10"/>
        <v>1500000</v>
      </c>
      <c r="W39" s="14">
        <v>0</v>
      </c>
      <c r="X39" s="14">
        <v>0</v>
      </c>
      <c r="Y39" s="14">
        <v>0</v>
      </c>
      <c r="Z39" s="14">
        <v>1500000</v>
      </c>
      <c r="AA39" s="14"/>
      <c r="AB39" s="53"/>
      <c r="AC39" s="53"/>
    </row>
    <row r="40" spans="2:32" ht="89.25" x14ac:dyDescent="0.25">
      <c r="B40" s="6">
        <v>34</v>
      </c>
      <c r="C40" s="16" t="s">
        <v>23</v>
      </c>
      <c r="D40" s="10" t="s">
        <v>103</v>
      </c>
      <c r="E40" s="16" t="s">
        <v>104</v>
      </c>
      <c r="F40" s="43" t="s">
        <v>81</v>
      </c>
      <c r="G40" s="16">
        <v>1924</v>
      </c>
      <c r="H40" s="11">
        <f t="shared" si="13"/>
        <v>1606466.7900000005</v>
      </c>
      <c r="I40" s="11">
        <f t="shared" ref="I40:M57" si="14">+Q40+W40</f>
        <v>1606466.7900000005</v>
      </c>
      <c r="J40" s="11">
        <f t="shared" si="14"/>
        <v>0</v>
      </c>
      <c r="K40" s="11">
        <f t="shared" si="14"/>
        <v>0</v>
      </c>
      <c r="L40" s="11">
        <f t="shared" si="14"/>
        <v>0</v>
      </c>
      <c r="M40" s="11">
        <f t="shared" si="14"/>
        <v>0</v>
      </c>
      <c r="N40" s="10">
        <v>2021</v>
      </c>
      <c r="P40" s="13"/>
      <c r="Q40" s="13"/>
      <c r="R40" s="13"/>
      <c r="S40" s="20"/>
      <c r="T40" s="13"/>
      <c r="U40" s="13"/>
      <c r="V40" s="14">
        <f t="shared" si="10"/>
        <v>1606466.7900000005</v>
      </c>
      <c r="W40" s="14">
        <v>1606466.7900000005</v>
      </c>
      <c r="X40" s="14">
        <v>0</v>
      </c>
      <c r="Y40" s="14">
        <v>0</v>
      </c>
      <c r="Z40" s="14">
        <v>0</v>
      </c>
      <c r="AA40" s="14"/>
      <c r="AB40" s="53"/>
      <c r="AC40" s="53"/>
    </row>
    <row r="41" spans="2:32" ht="89.25" x14ac:dyDescent="0.25">
      <c r="B41" s="6">
        <v>35</v>
      </c>
      <c r="C41" s="10" t="s">
        <v>23</v>
      </c>
      <c r="D41" s="10" t="s">
        <v>105</v>
      </c>
      <c r="E41" s="10" t="s">
        <v>106</v>
      </c>
      <c r="F41" s="43" t="s">
        <v>81</v>
      </c>
      <c r="G41" s="10">
        <v>3765</v>
      </c>
      <c r="H41" s="11">
        <f t="shared" si="13"/>
        <v>975042.42</v>
      </c>
      <c r="I41" s="11">
        <f t="shared" si="14"/>
        <v>975042.42</v>
      </c>
      <c r="J41" s="11">
        <f t="shared" si="14"/>
        <v>0</v>
      </c>
      <c r="K41" s="11">
        <f t="shared" si="14"/>
        <v>0</v>
      </c>
      <c r="L41" s="11">
        <f t="shared" si="14"/>
        <v>0</v>
      </c>
      <c r="M41" s="11">
        <f t="shared" si="14"/>
        <v>0</v>
      </c>
      <c r="N41" s="10">
        <v>2021</v>
      </c>
      <c r="P41" s="13"/>
      <c r="Q41" s="13"/>
      <c r="R41" s="13"/>
      <c r="S41" s="20"/>
      <c r="T41" s="13"/>
      <c r="U41" s="13"/>
      <c r="V41" s="14">
        <f t="shared" si="10"/>
        <v>975042.42</v>
      </c>
      <c r="W41" s="14">
        <v>975042.42</v>
      </c>
      <c r="X41" s="14">
        <v>0</v>
      </c>
      <c r="Y41" s="14">
        <v>0</v>
      </c>
      <c r="Z41" s="14">
        <v>0</v>
      </c>
      <c r="AA41" s="14"/>
      <c r="AB41" s="53"/>
      <c r="AC41" s="53"/>
    </row>
    <row r="42" spans="2:32" ht="89.25" x14ac:dyDescent="0.25">
      <c r="B42" s="6">
        <v>36</v>
      </c>
      <c r="C42" s="10" t="s">
        <v>23</v>
      </c>
      <c r="D42" s="10" t="s">
        <v>107</v>
      </c>
      <c r="E42" s="10" t="s">
        <v>108</v>
      </c>
      <c r="F42" s="43" t="s">
        <v>81</v>
      </c>
      <c r="G42" s="10">
        <v>708</v>
      </c>
      <c r="H42" s="11">
        <f t="shared" si="13"/>
        <v>678454.64</v>
      </c>
      <c r="I42" s="11">
        <f t="shared" si="14"/>
        <v>678454.64</v>
      </c>
      <c r="J42" s="11">
        <f t="shared" si="14"/>
        <v>0</v>
      </c>
      <c r="K42" s="11">
        <f t="shared" si="14"/>
        <v>0</v>
      </c>
      <c r="L42" s="11">
        <f t="shared" si="14"/>
        <v>0</v>
      </c>
      <c r="M42" s="11">
        <f t="shared" si="14"/>
        <v>0</v>
      </c>
      <c r="N42" s="10">
        <v>2021</v>
      </c>
      <c r="P42" s="13"/>
      <c r="Q42" s="13"/>
      <c r="R42" s="13"/>
      <c r="S42" s="20"/>
      <c r="T42" s="13"/>
      <c r="U42" s="13"/>
      <c r="V42" s="14">
        <f t="shared" si="10"/>
        <v>678454.64</v>
      </c>
      <c r="W42" s="14">
        <v>678454.64</v>
      </c>
      <c r="X42" s="14">
        <v>0</v>
      </c>
      <c r="Y42" s="14">
        <v>0</v>
      </c>
      <c r="Z42" s="14">
        <v>0</v>
      </c>
      <c r="AA42" s="14"/>
      <c r="AB42" s="53"/>
      <c r="AC42" s="53"/>
    </row>
    <row r="43" spans="2:32" ht="89.25" x14ac:dyDescent="0.25">
      <c r="B43" s="6">
        <v>37</v>
      </c>
      <c r="C43" s="10" t="s">
        <v>23</v>
      </c>
      <c r="D43" s="10" t="s">
        <v>109</v>
      </c>
      <c r="E43" s="10" t="s">
        <v>110</v>
      </c>
      <c r="F43" s="43" t="s">
        <v>81</v>
      </c>
      <c r="G43" s="10">
        <v>169</v>
      </c>
      <c r="H43" s="11">
        <f t="shared" si="13"/>
        <v>601427.15999999992</v>
      </c>
      <c r="I43" s="11">
        <f t="shared" si="14"/>
        <v>601427.15999999992</v>
      </c>
      <c r="J43" s="11">
        <f t="shared" si="14"/>
        <v>0</v>
      </c>
      <c r="K43" s="11">
        <f t="shared" si="14"/>
        <v>0</v>
      </c>
      <c r="L43" s="11">
        <f t="shared" si="14"/>
        <v>0</v>
      </c>
      <c r="M43" s="11">
        <f t="shared" si="14"/>
        <v>0</v>
      </c>
      <c r="N43" s="10">
        <v>2021</v>
      </c>
      <c r="P43" s="13"/>
      <c r="Q43" s="13"/>
      <c r="R43" s="13"/>
      <c r="S43" s="20"/>
      <c r="T43" s="13"/>
      <c r="U43" s="13"/>
      <c r="V43" s="14">
        <f t="shared" si="10"/>
        <v>601427.15999999992</v>
      </c>
      <c r="W43" s="14">
        <v>601427.15999999992</v>
      </c>
      <c r="X43" s="14">
        <v>0</v>
      </c>
      <c r="Y43" s="14">
        <v>0</v>
      </c>
      <c r="Z43" s="14">
        <v>0</v>
      </c>
      <c r="AA43" s="14"/>
      <c r="AB43" s="53"/>
      <c r="AC43" s="53"/>
    </row>
    <row r="44" spans="2:32" ht="76.5" x14ac:dyDescent="0.25">
      <c r="B44" s="6">
        <v>38</v>
      </c>
      <c r="C44" s="10" t="s">
        <v>111</v>
      </c>
      <c r="D44" s="10" t="s">
        <v>112</v>
      </c>
      <c r="E44" s="10" t="s">
        <v>113</v>
      </c>
      <c r="F44" s="43" t="s">
        <v>81</v>
      </c>
      <c r="G44" s="10">
        <v>637</v>
      </c>
      <c r="H44" s="11">
        <f t="shared" si="13"/>
        <v>852096.46</v>
      </c>
      <c r="I44" s="11">
        <f t="shared" si="14"/>
        <v>852096.46</v>
      </c>
      <c r="J44" s="11">
        <f t="shared" si="14"/>
        <v>0</v>
      </c>
      <c r="K44" s="11">
        <f t="shared" si="14"/>
        <v>0</v>
      </c>
      <c r="L44" s="11">
        <f t="shared" si="14"/>
        <v>0</v>
      </c>
      <c r="M44" s="11">
        <f t="shared" si="14"/>
        <v>0</v>
      </c>
      <c r="N44" s="10">
        <v>2021</v>
      </c>
      <c r="P44" s="13"/>
      <c r="Q44" s="13"/>
      <c r="R44" s="13"/>
      <c r="S44" s="20"/>
      <c r="T44" s="13"/>
      <c r="U44" s="13"/>
      <c r="V44" s="14">
        <f t="shared" si="10"/>
        <v>852096.46</v>
      </c>
      <c r="W44" s="14">
        <v>852096.46</v>
      </c>
      <c r="X44" s="14">
        <v>0</v>
      </c>
      <c r="Y44" s="14">
        <v>0</v>
      </c>
      <c r="Z44" s="14">
        <v>0</v>
      </c>
      <c r="AA44" s="14"/>
      <c r="AB44" s="53"/>
      <c r="AC44" s="53"/>
    </row>
    <row r="45" spans="2:32" ht="76.5" x14ac:dyDescent="0.25">
      <c r="B45" s="6">
        <v>39</v>
      </c>
      <c r="C45" s="10" t="s">
        <v>111</v>
      </c>
      <c r="D45" s="10" t="s">
        <v>114</v>
      </c>
      <c r="E45" s="10" t="s">
        <v>115</v>
      </c>
      <c r="F45" s="43" t="s">
        <v>81</v>
      </c>
      <c r="G45" s="10">
        <v>1033</v>
      </c>
      <c r="H45" s="11">
        <f t="shared" si="13"/>
        <v>912011.90999999992</v>
      </c>
      <c r="I45" s="11">
        <f t="shared" si="14"/>
        <v>912011.90999999992</v>
      </c>
      <c r="J45" s="11">
        <f t="shared" si="14"/>
        <v>0</v>
      </c>
      <c r="K45" s="11">
        <f t="shared" si="14"/>
        <v>0</v>
      </c>
      <c r="L45" s="11">
        <f t="shared" si="14"/>
        <v>0</v>
      </c>
      <c r="M45" s="11">
        <f t="shared" si="14"/>
        <v>0</v>
      </c>
      <c r="N45" s="10">
        <v>2021</v>
      </c>
      <c r="P45" s="13"/>
      <c r="Q45" s="13"/>
      <c r="R45" s="13"/>
      <c r="S45" s="20"/>
      <c r="T45" s="13"/>
      <c r="U45" s="13"/>
      <c r="V45" s="14">
        <f t="shared" si="10"/>
        <v>912011.90999999992</v>
      </c>
      <c r="W45" s="14">
        <v>912011.90999999992</v>
      </c>
      <c r="X45" s="14">
        <v>0</v>
      </c>
      <c r="Y45" s="14">
        <v>0</v>
      </c>
      <c r="Z45" s="14">
        <v>0</v>
      </c>
      <c r="AA45" s="14"/>
      <c r="AB45" s="53"/>
      <c r="AC45" s="53"/>
    </row>
    <row r="46" spans="2:32" ht="102" x14ac:dyDescent="0.25">
      <c r="B46" s="6">
        <v>40</v>
      </c>
      <c r="C46" s="10" t="s">
        <v>116</v>
      </c>
      <c r="D46" s="10" t="s">
        <v>117</v>
      </c>
      <c r="E46" s="10" t="s">
        <v>118</v>
      </c>
      <c r="F46" s="43" t="s">
        <v>81</v>
      </c>
      <c r="G46" s="10">
        <v>120</v>
      </c>
      <c r="H46" s="11">
        <f t="shared" si="13"/>
        <v>542944.72</v>
      </c>
      <c r="I46" s="11">
        <f t="shared" si="14"/>
        <v>542944.72</v>
      </c>
      <c r="J46" s="11">
        <f t="shared" si="14"/>
        <v>0</v>
      </c>
      <c r="K46" s="11">
        <f t="shared" si="14"/>
        <v>0</v>
      </c>
      <c r="L46" s="11">
        <f t="shared" si="14"/>
        <v>0</v>
      </c>
      <c r="M46" s="11">
        <f t="shared" si="14"/>
        <v>0</v>
      </c>
      <c r="N46" s="10">
        <v>2021</v>
      </c>
      <c r="P46" s="13"/>
      <c r="Q46" s="13"/>
      <c r="R46" s="13"/>
      <c r="S46" s="20"/>
      <c r="T46" s="13"/>
      <c r="U46" s="13"/>
      <c r="V46" s="14">
        <f t="shared" si="10"/>
        <v>542944.72</v>
      </c>
      <c r="W46" s="14">
        <v>542944.72</v>
      </c>
      <c r="X46" s="14">
        <v>0</v>
      </c>
      <c r="Y46" s="14">
        <v>0</v>
      </c>
      <c r="Z46" s="14">
        <v>0</v>
      </c>
      <c r="AA46" s="14"/>
      <c r="AB46" s="53"/>
      <c r="AC46" s="53"/>
    </row>
    <row r="47" spans="2:32" ht="102" x14ac:dyDescent="0.25">
      <c r="B47" s="6">
        <v>41</v>
      </c>
      <c r="C47" s="10" t="s">
        <v>116</v>
      </c>
      <c r="D47" s="10" t="s">
        <v>119</v>
      </c>
      <c r="E47" s="10" t="s">
        <v>120</v>
      </c>
      <c r="F47" s="43" t="s">
        <v>81</v>
      </c>
      <c r="G47" s="10">
        <v>276</v>
      </c>
      <c r="H47" s="11">
        <f t="shared" si="13"/>
        <v>304425.27</v>
      </c>
      <c r="I47" s="11">
        <f t="shared" si="14"/>
        <v>304425.27</v>
      </c>
      <c r="J47" s="11">
        <f t="shared" si="14"/>
        <v>0</v>
      </c>
      <c r="K47" s="11">
        <f t="shared" si="14"/>
        <v>0</v>
      </c>
      <c r="L47" s="11">
        <f t="shared" si="14"/>
        <v>0</v>
      </c>
      <c r="M47" s="11">
        <f t="shared" si="14"/>
        <v>0</v>
      </c>
      <c r="N47" s="10">
        <v>2021</v>
      </c>
      <c r="P47" s="13"/>
      <c r="Q47" s="13"/>
      <c r="R47" s="13"/>
      <c r="S47" s="20"/>
      <c r="T47" s="13"/>
      <c r="U47" s="13"/>
      <c r="V47" s="14">
        <f t="shared" si="10"/>
        <v>304425.27</v>
      </c>
      <c r="W47" s="14">
        <v>304425.27</v>
      </c>
      <c r="X47" s="14">
        <v>0</v>
      </c>
      <c r="Y47" s="14">
        <v>0</v>
      </c>
      <c r="Z47" s="14">
        <v>0</v>
      </c>
      <c r="AA47" s="14"/>
      <c r="AB47" s="53"/>
      <c r="AC47" s="53"/>
    </row>
    <row r="48" spans="2:32" ht="89.25" x14ac:dyDescent="0.25">
      <c r="B48" s="6">
        <v>42</v>
      </c>
      <c r="C48" s="10" t="s">
        <v>95</v>
      </c>
      <c r="D48" s="10" t="s">
        <v>121</v>
      </c>
      <c r="E48" s="10" t="s">
        <v>122</v>
      </c>
      <c r="F48" s="43" t="s">
        <v>81</v>
      </c>
      <c r="G48" s="10">
        <v>488</v>
      </c>
      <c r="H48" s="11">
        <f t="shared" si="13"/>
        <v>1339600</v>
      </c>
      <c r="I48" s="11">
        <f t="shared" si="14"/>
        <v>1339600</v>
      </c>
      <c r="J48" s="11">
        <f t="shared" si="14"/>
        <v>0</v>
      </c>
      <c r="K48" s="11">
        <f t="shared" si="14"/>
        <v>0</v>
      </c>
      <c r="L48" s="11">
        <f t="shared" si="14"/>
        <v>0</v>
      </c>
      <c r="M48" s="11">
        <f t="shared" si="14"/>
        <v>0</v>
      </c>
      <c r="N48" s="40">
        <v>2021</v>
      </c>
      <c r="P48" s="13"/>
      <c r="Q48" s="13"/>
      <c r="R48" s="13"/>
      <c r="S48" s="20"/>
      <c r="T48" s="13"/>
      <c r="U48" s="13"/>
      <c r="V48" s="14">
        <f t="shared" si="10"/>
        <v>1339600</v>
      </c>
      <c r="W48" s="14">
        <v>1339600</v>
      </c>
      <c r="X48" s="14">
        <v>0</v>
      </c>
      <c r="Y48" s="14">
        <v>0</v>
      </c>
      <c r="Z48" s="14">
        <v>0</v>
      </c>
      <c r="AA48" s="14"/>
      <c r="AB48" s="53"/>
      <c r="AC48" s="53"/>
    </row>
    <row r="49" spans="2:31" ht="76.5" x14ac:dyDescent="0.25">
      <c r="B49" s="6">
        <v>43</v>
      </c>
      <c r="C49" s="10" t="s">
        <v>123</v>
      </c>
      <c r="D49" s="10" t="s">
        <v>124</v>
      </c>
      <c r="E49" s="10" t="s">
        <v>125</v>
      </c>
      <c r="F49" s="43" t="s">
        <v>81</v>
      </c>
      <c r="G49" s="10">
        <v>402</v>
      </c>
      <c r="H49" s="11">
        <f t="shared" si="13"/>
        <v>410074.83999999997</v>
      </c>
      <c r="I49" s="11">
        <f t="shared" si="14"/>
        <v>410074.83999999997</v>
      </c>
      <c r="J49" s="11">
        <f t="shared" si="14"/>
        <v>0</v>
      </c>
      <c r="K49" s="11">
        <f t="shared" si="14"/>
        <v>0</v>
      </c>
      <c r="L49" s="11">
        <f t="shared" si="14"/>
        <v>0</v>
      </c>
      <c r="M49" s="11">
        <f t="shared" si="14"/>
        <v>0</v>
      </c>
      <c r="N49" s="23">
        <v>2021</v>
      </c>
      <c r="P49" s="13"/>
      <c r="Q49" s="13"/>
      <c r="R49" s="13"/>
      <c r="S49" s="20"/>
      <c r="T49" s="13"/>
      <c r="U49" s="13"/>
      <c r="V49" s="14">
        <f t="shared" si="10"/>
        <v>410074.83999999997</v>
      </c>
      <c r="W49" s="14">
        <v>410074.83999999997</v>
      </c>
      <c r="X49" s="14">
        <v>0</v>
      </c>
      <c r="Y49" s="14">
        <v>0</v>
      </c>
      <c r="Z49" s="14">
        <v>0</v>
      </c>
      <c r="AA49" s="14"/>
      <c r="AB49" s="53"/>
      <c r="AC49" s="53"/>
    </row>
    <row r="50" spans="2:31" ht="89.25" x14ac:dyDescent="0.25">
      <c r="B50" s="6">
        <v>44</v>
      </c>
      <c r="C50" s="10" t="s">
        <v>126</v>
      </c>
      <c r="D50" s="10" t="s">
        <v>127</v>
      </c>
      <c r="E50" s="10" t="s">
        <v>128</v>
      </c>
      <c r="F50" s="43" t="s">
        <v>81</v>
      </c>
      <c r="G50" s="10">
        <v>349</v>
      </c>
      <c r="H50" s="11">
        <f t="shared" si="13"/>
        <v>746012.6</v>
      </c>
      <c r="I50" s="11">
        <f t="shared" si="14"/>
        <v>746012.6</v>
      </c>
      <c r="J50" s="11">
        <f t="shared" si="14"/>
        <v>0</v>
      </c>
      <c r="K50" s="11">
        <f t="shared" si="14"/>
        <v>0</v>
      </c>
      <c r="L50" s="11">
        <f t="shared" si="14"/>
        <v>0</v>
      </c>
      <c r="M50" s="11">
        <f t="shared" si="14"/>
        <v>0</v>
      </c>
      <c r="N50" s="23">
        <v>2021</v>
      </c>
      <c r="P50" s="13"/>
      <c r="Q50" s="13"/>
      <c r="R50" s="13"/>
      <c r="S50" s="20"/>
      <c r="T50" s="13"/>
      <c r="U50" s="13"/>
      <c r="V50" s="14">
        <f t="shared" si="10"/>
        <v>746012.6</v>
      </c>
      <c r="W50" s="14">
        <v>746012.6</v>
      </c>
      <c r="X50" s="14">
        <v>0</v>
      </c>
      <c r="Y50" s="14">
        <v>0</v>
      </c>
      <c r="Z50" s="14">
        <v>0</v>
      </c>
      <c r="AA50" s="14"/>
      <c r="AB50" s="53"/>
      <c r="AC50" s="53"/>
    </row>
    <row r="51" spans="2:31" ht="89.25" x14ac:dyDescent="0.25">
      <c r="B51" s="6">
        <v>45</v>
      </c>
      <c r="C51" s="10" t="s">
        <v>53</v>
      </c>
      <c r="D51" s="10" t="s">
        <v>129</v>
      </c>
      <c r="E51" s="10" t="s">
        <v>130</v>
      </c>
      <c r="F51" s="43" t="s">
        <v>185</v>
      </c>
      <c r="G51" s="10">
        <v>4686</v>
      </c>
      <c r="H51" s="11">
        <f t="shared" si="13"/>
        <v>4399550</v>
      </c>
      <c r="I51" s="11">
        <f t="shared" si="14"/>
        <v>0</v>
      </c>
      <c r="J51" s="11">
        <f t="shared" si="14"/>
        <v>2500000</v>
      </c>
      <c r="K51" s="11">
        <f t="shared" si="14"/>
        <v>1899550</v>
      </c>
      <c r="L51" s="11">
        <f t="shared" si="14"/>
        <v>0</v>
      </c>
      <c r="M51" s="11">
        <f t="shared" si="14"/>
        <v>0</v>
      </c>
      <c r="N51" s="23">
        <v>2023</v>
      </c>
      <c r="P51" s="13"/>
      <c r="Q51" s="13"/>
      <c r="R51" s="13"/>
      <c r="S51" s="20"/>
      <c r="T51" s="13"/>
      <c r="U51" s="13"/>
      <c r="V51" s="14">
        <f t="shared" si="10"/>
        <v>4399550</v>
      </c>
      <c r="W51" s="14">
        <v>0</v>
      </c>
      <c r="X51" s="14">
        <v>2500000</v>
      </c>
      <c r="Y51" s="14">
        <f>1899550</f>
        <v>1899550</v>
      </c>
      <c r="Z51" s="14">
        <v>0</v>
      </c>
      <c r="AA51" s="14"/>
      <c r="AB51" s="53"/>
      <c r="AC51" s="53"/>
    </row>
    <row r="52" spans="2:31" ht="89.25" x14ac:dyDescent="0.25">
      <c r="B52" s="6">
        <v>46</v>
      </c>
      <c r="C52" s="10" t="s">
        <v>131</v>
      </c>
      <c r="D52" s="10" t="s">
        <v>132</v>
      </c>
      <c r="E52" s="10" t="s">
        <v>133</v>
      </c>
      <c r="F52" s="43" t="s">
        <v>81</v>
      </c>
      <c r="G52" s="16">
        <v>4407</v>
      </c>
      <c r="H52" s="11">
        <f t="shared" si="13"/>
        <v>2500000</v>
      </c>
      <c r="I52" s="11">
        <f t="shared" si="14"/>
        <v>0</v>
      </c>
      <c r="J52" s="11">
        <f t="shared" si="14"/>
        <v>0</v>
      </c>
      <c r="K52" s="11">
        <f t="shared" si="14"/>
        <v>2500000</v>
      </c>
      <c r="L52" s="11">
        <f t="shared" si="14"/>
        <v>0</v>
      </c>
      <c r="M52" s="11">
        <f t="shared" si="14"/>
        <v>0</v>
      </c>
      <c r="N52" s="23">
        <v>2024</v>
      </c>
      <c r="P52" s="13"/>
      <c r="Q52" s="13"/>
      <c r="R52" s="13"/>
      <c r="S52" s="20"/>
      <c r="T52" s="13"/>
      <c r="U52" s="13"/>
      <c r="V52" s="14">
        <f t="shared" si="10"/>
        <v>2500000</v>
      </c>
      <c r="W52" s="14">
        <v>0</v>
      </c>
      <c r="X52" s="14">
        <v>0</v>
      </c>
      <c r="Y52" s="14">
        <v>2500000</v>
      </c>
      <c r="Z52" s="14">
        <v>0</v>
      </c>
      <c r="AA52" s="14"/>
      <c r="AB52" s="53"/>
      <c r="AC52" s="53"/>
    </row>
    <row r="53" spans="2:31" ht="89.25" x14ac:dyDescent="0.25">
      <c r="B53" s="6">
        <v>47</v>
      </c>
      <c r="C53" s="16" t="s">
        <v>98</v>
      </c>
      <c r="D53" s="10" t="s">
        <v>134</v>
      </c>
      <c r="E53" s="16" t="s">
        <v>135</v>
      </c>
      <c r="F53" s="43" t="s">
        <v>181</v>
      </c>
      <c r="G53" s="16">
        <v>6558</v>
      </c>
      <c r="H53" s="11">
        <f t="shared" si="13"/>
        <v>4530345.2300000004</v>
      </c>
      <c r="I53" s="11">
        <f t="shared" si="14"/>
        <v>0</v>
      </c>
      <c r="J53" s="11">
        <f t="shared" si="14"/>
        <v>2500000</v>
      </c>
      <c r="K53" s="11">
        <f t="shared" si="14"/>
        <v>2030345.23</v>
      </c>
      <c r="L53" s="11">
        <f t="shared" si="14"/>
        <v>0</v>
      </c>
      <c r="M53" s="11">
        <f t="shared" si="14"/>
        <v>0</v>
      </c>
      <c r="N53" s="23">
        <v>2024</v>
      </c>
      <c r="P53" s="13"/>
      <c r="Q53" s="13"/>
      <c r="R53" s="13"/>
      <c r="S53" s="20"/>
      <c r="T53" s="13"/>
      <c r="U53" s="13"/>
      <c r="V53" s="14">
        <f t="shared" si="10"/>
        <v>4530345.2300000004</v>
      </c>
      <c r="W53" s="14">
        <v>0</v>
      </c>
      <c r="X53" s="14">
        <v>2500000</v>
      </c>
      <c r="Y53" s="14">
        <f>1944845.23+85500</f>
        <v>2030345.23</v>
      </c>
      <c r="Z53" s="14">
        <v>0</v>
      </c>
      <c r="AA53" s="14"/>
      <c r="AB53" s="53"/>
      <c r="AC53" s="53"/>
    </row>
    <row r="54" spans="2:31" ht="76.5" x14ac:dyDescent="0.25">
      <c r="B54" s="6">
        <v>48</v>
      </c>
      <c r="C54" s="21" t="s">
        <v>136</v>
      </c>
      <c r="D54" s="23" t="s">
        <v>139</v>
      </c>
      <c r="E54" s="22" t="s">
        <v>137</v>
      </c>
      <c r="F54" s="43" t="s">
        <v>138</v>
      </c>
      <c r="H54" s="11">
        <f t="shared" si="13"/>
        <v>3977591.56</v>
      </c>
      <c r="I54" s="11">
        <f t="shared" si="14"/>
        <v>0</v>
      </c>
      <c r="J54" s="11">
        <f t="shared" si="14"/>
        <v>3977591.56</v>
      </c>
      <c r="K54" s="11">
        <f t="shared" si="14"/>
        <v>0</v>
      </c>
      <c r="L54" s="11">
        <f t="shared" si="14"/>
        <v>0</v>
      </c>
      <c r="M54" s="11">
        <f t="shared" si="14"/>
        <v>0</v>
      </c>
      <c r="N54" s="23">
        <v>2022</v>
      </c>
      <c r="P54" s="13"/>
      <c r="Q54" s="13"/>
      <c r="R54" s="13"/>
      <c r="S54" s="20"/>
      <c r="T54" s="13"/>
      <c r="U54" s="13"/>
      <c r="V54" s="14">
        <f t="shared" si="10"/>
        <v>3977591.56</v>
      </c>
      <c r="W54" s="14"/>
      <c r="X54" s="14">
        <v>3977591.56</v>
      </c>
      <c r="Y54" s="14">
        <v>0</v>
      </c>
      <c r="Z54" s="14">
        <v>0</v>
      </c>
      <c r="AA54" s="14">
        <v>0</v>
      </c>
      <c r="AB54" s="53"/>
      <c r="AC54" s="53"/>
    </row>
    <row r="55" spans="2:31" ht="89.25" x14ac:dyDescent="0.25">
      <c r="B55" s="6">
        <v>49</v>
      </c>
      <c r="C55" s="21" t="s">
        <v>140</v>
      </c>
      <c r="D55" s="23" t="s">
        <v>139</v>
      </c>
      <c r="E55" s="22" t="s">
        <v>141</v>
      </c>
      <c r="F55" s="43" t="s">
        <v>138</v>
      </c>
      <c r="H55" s="11">
        <f t="shared" si="13"/>
        <v>4253556</v>
      </c>
      <c r="I55" s="11">
        <f t="shared" si="14"/>
        <v>0</v>
      </c>
      <c r="J55" s="11">
        <f t="shared" si="14"/>
        <v>4253556</v>
      </c>
      <c r="K55" s="11">
        <f t="shared" si="14"/>
        <v>0</v>
      </c>
      <c r="L55" s="11">
        <f t="shared" si="14"/>
        <v>0</v>
      </c>
      <c r="M55" s="11">
        <f t="shared" si="14"/>
        <v>0</v>
      </c>
      <c r="N55" s="23">
        <v>2022</v>
      </c>
      <c r="P55" s="13"/>
      <c r="Q55" s="13"/>
      <c r="R55" s="13"/>
      <c r="S55" s="20"/>
      <c r="T55" s="13"/>
      <c r="U55" s="13"/>
      <c r="V55" s="14">
        <f t="shared" si="10"/>
        <v>4253556</v>
      </c>
      <c r="W55" s="14"/>
      <c r="X55" s="14">
        <v>4253556</v>
      </c>
      <c r="Y55" s="14">
        <v>0</v>
      </c>
      <c r="Z55" s="14">
        <v>0</v>
      </c>
      <c r="AA55" s="14">
        <v>0</v>
      </c>
      <c r="AB55" s="53"/>
      <c r="AC55" s="53"/>
    </row>
    <row r="56" spans="2:31" ht="76.5" x14ac:dyDescent="0.25">
      <c r="B56" s="6">
        <v>50</v>
      </c>
      <c r="C56" s="21" t="s">
        <v>142</v>
      </c>
      <c r="D56" s="23" t="s">
        <v>139</v>
      </c>
      <c r="E56" s="22" t="s">
        <v>143</v>
      </c>
      <c r="F56" s="43" t="s">
        <v>138</v>
      </c>
      <c r="H56" s="11">
        <f t="shared" si="13"/>
        <v>1768852.44</v>
      </c>
      <c r="I56" s="11">
        <f t="shared" si="14"/>
        <v>0</v>
      </c>
      <c r="J56" s="11">
        <f t="shared" si="14"/>
        <v>1768852.44</v>
      </c>
      <c r="K56" s="11">
        <f t="shared" si="14"/>
        <v>0</v>
      </c>
      <c r="L56" s="11">
        <f t="shared" si="14"/>
        <v>0</v>
      </c>
      <c r="M56" s="11">
        <f t="shared" si="14"/>
        <v>0</v>
      </c>
      <c r="N56" s="23">
        <v>2022</v>
      </c>
      <c r="P56" s="13"/>
      <c r="Q56" s="13"/>
      <c r="R56" s="13"/>
      <c r="S56" s="20"/>
      <c r="T56" s="13"/>
      <c r="U56" s="13"/>
      <c r="V56" s="14">
        <f t="shared" si="10"/>
        <v>1768852.44</v>
      </c>
      <c r="W56" s="14"/>
      <c r="X56" s="14">
        <v>1768852.44</v>
      </c>
      <c r="Y56" s="14">
        <v>0</v>
      </c>
      <c r="Z56" s="14">
        <v>0</v>
      </c>
      <c r="AA56" s="14">
        <v>0</v>
      </c>
      <c r="AB56" s="53"/>
      <c r="AC56" s="53"/>
    </row>
    <row r="57" spans="2:31" ht="51" x14ac:dyDescent="0.25">
      <c r="B57" s="6">
        <v>51</v>
      </c>
      <c r="C57" s="21"/>
      <c r="D57" s="23" t="s">
        <v>139</v>
      </c>
      <c r="E57" s="22"/>
      <c r="F57" s="43" t="s">
        <v>138</v>
      </c>
      <c r="H57" s="11">
        <f t="shared" si="13"/>
        <v>90000000</v>
      </c>
      <c r="I57" s="11">
        <f t="shared" si="14"/>
        <v>0</v>
      </c>
      <c r="J57" s="11">
        <f t="shared" si="14"/>
        <v>0</v>
      </c>
      <c r="K57" s="11">
        <f t="shared" si="14"/>
        <v>0</v>
      </c>
      <c r="L57" s="11">
        <f t="shared" si="14"/>
        <v>0</v>
      </c>
      <c r="M57" s="11">
        <f t="shared" si="14"/>
        <v>90000000</v>
      </c>
      <c r="N57" s="23">
        <v>2025</v>
      </c>
      <c r="P57" s="13"/>
      <c r="Q57" s="13"/>
      <c r="R57" s="13"/>
      <c r="S57" s="20"/>
      <c r="T57" s="13"/>
      <c r="U57" s="13"/>
      <c r="V57" s="14">
        <f t="shared" si="10"/>
        <v>90000000</v>
      </c>
      <c r="W57" s="14"/>
      <c r="X57" s="14">
        <v>0</v>
      </c>
      <c r="Y57" s="14">
        <v>0</v>
      </c>
      <c r="Z57" s="14">
        <v>0</v>
      </c>
      <c r="AA57" s="14">
        <v>90000000</v>
      </c>
      <c r="AB57" s="53"/>
      <c r="AC57" s="53"/>
    </row>
    <row r="58" spans="2:31" x14ac:dyDescent="0.25">
      <c r="B58" s="24"/>
      <c r="C58" s="24"/>
      <c r="D58" s="24"/>
      <c r="E58" s="24"/>
      <c r="F58" s="24"/>
      <c r="G58" s="24"/>
      <c r="H58" s="11">
        <f>SUM(H7:H57)</f>
        <v>305293708.25</v>
      </c>
      <c r="I58" s="11">
        <f t="shared" ref="I58:M58" si="15">SUM(I7:I57)</f>
        <v>37556994.940000013</v>
      </c>
      <c r="J58" s="11">
        <f t="shared" si="15"/>
        <v>135776207.05000001</v>
      </c>
      <c r="K58" s="11">
        <f t="shared" si="15"/>
        <v>38960506.259999998</v>
      </c>
      <c r="L58" s="11">
        <f t="shared" si="15"/>
        <v>3000000</v>
      </c>
      <c r="M58" s="11">
        <f t="shared" si="15"/>
        <v>90000000</v>
      </c>
      <c r="N58" s="25"/>
      <c r="P58" s="11">
        <f t="shared" ref="P58:AE58" si="16">SUM(P7:P57)</f>
        <v>177631413.02000001</v>
      </c>
      <c r="Q58" s="11">
        <f t="shared" si="16"/>
        <v>24324594.940000005</v>
      </c>
      <c r="R58" s="11">
        <f t="shared" si="16"/>
        <v>120776207.05000001</v>
      </c>
      <c r="S58" s="68">
        <f t="shared" si="16"/>
        <v>32530611.030000001</v>
      </c>
      <c r="T58" s="11">
        <f t="shared" si="16"/>
        <v>0</v>
      </c>
      <c r="U58" s="11">
        <f t="shared" si="16"/>
        <v>0</v>
      </c>
      <c r="V58" s="11">
        <f t="shared" si="16"/>
        <v>127662295.22999999</v>
      </c>
      <c r="W58" s="11">
        <f t="shared" si="16"/>
        <v>13232400</v>
      </c>
      <c r="X58" s="11">
        <f t="shared" si="16"/>
        <v>15000000</v>
      </c>
      <c r="Y58" s="68">
        <f t="shared" si="16"/>
        <v>6429895.2300000004</v>
      </c>
      <c r="Z58" s="11">
        <f t="shared" si="16"/>
        <v>3000000</v>
      </c>
      <c r="AA58" s="11">
        <f t="shared" si="16"/>
        <v>90000000</v>
      </c>
      <c r="AB58" s="11">
        <f t="shared" si="16"/>
        <v>505579093.00999999</v>
      </c>
      <c r="AC58" s="11">
        <f t="shared" si="16"/>
        <v>10519710.76</v>
      </c>
      <c r="AD58" s="11">
        <f t="shared" si="16"/>
        <v>349077838.53000003</v>
      </c>
      <c r="AE58" s="11">
        <f t="shared" si="16"/>
        <v>251934659.91000003</v>
      </c>
    </row>
    <row r="59" spans="2:31" ht="129" customHeight="1" x14ac:dyDescent="0.25">
      <c r="B59" s="74" t="s">
        <v>144</v>
      </c>
      <c r="C59" s="75"/>
      <c r="D59" s="75"/>
      <c r="E59" s="75"/>
    </row>
    <row r="60" spans="2:31" hidden="1" outlineLevel="1" x14ac:dyDescent="0.25">
      <c r="H60" s="11">
        <f>SUM(H7:H30)</f>
        <v>177631413.02000001</v>
      </c>
      <c r="I60" s="11">
        <f>SUM(I7:I30)</f>
        <v>24324594.940000005</v>
      </c>
      <c r="J60" s="11">
        <f t="shared" ref="J60:M60" si="17">SUM(J7:J30)</f>
        <v>120776207.05000001</v>
      </c>
      <c r="K60" s="11">
        <f t="shared" si="17"/>
        <v>32530611.030000001</v>
      </c>
      <c r="L60" s="11">
        <f t="shared" si="17"/>
        <v>0</v>
      </c>
      <c r="M60" s="11">
        <f t="shared" si="17"/>
        <v>0</v>
      </c>
      <c r="O60" t="s">
        <v>145</v>
      </c>
      <c r="P60" s="11">
        <f t="shared" ref="P60:AA60" si="18">SUM(P7:P30)</f>
        <v>177631413.02000001</v>
      </c>
      <c r="Q60" s="11">
        <f t="shared" si="18"/>
        <v>24324594.940000005</v>
      </c>
      <c r="R60" s="11">
        <f t="shared" si="18"/>
        <v>120776207.05000001</v>
      </c>
      <c r="S60" s="11">
        <f>SUM(S7:S30)</f>
        <v>32530611.030000001</v>
      </c>
      <c r="T60" s="11">
        <f t="shared" si="18"/>
        <v>0</v>
      </c>
      <c r="U60" s="11">
        <f t="shared" si="18"/>
        <v>0</v>
      </c>
      <c r="V60" s="11">
        <f t="shared" si="18"/>
        <v>0</v>
      </c>
      <c r="W60" s="11">
        <f t="shared" si="18"/>
        <v>0</v>
      </c>
      <c r="X60" s="11">
        <f t="shared" si="18"/>
        <v>0</v>
      </c>
      <c r="Y60" s="11">
        <f t="shared" si="18"/>
        <v>0</v>
      </c>
      <c r="Z60" s="11">
        <f t="shared" si="18"/>
        <v>0</v>
      </c>
      <c r="AA60" s="11">
        <f t="shared" si="18"/>
        <v>0</v>
      </c>
      <c r="AB60" s="62">
        <f t="shared" ref="AB60:AD60" si="19">SUM(AB7:AB30)</f>
        <v>505579093.00999999</v>
      </c>
      <c r="AC60" s="62">
        <f>SUM(AC7:AC30)</f>
        <v>10519710.76</v>
      </c>
      <c r="AD60" s="64">
        <f t="shared" si="19"/>
        <v>349077838.53000003</v>
      </c>
      <c r="AE60" s="45"/>
    </row>
    <row r="61" spans="2:31" hidden="1" outlineLevel="1" x14ac:dyDescent="0.25">
      <c r="H61" s="11">
        <f>SUM(H31:H53)</f>
        <v>27662295.23</v>
      </c>
      <c r="I61" s="11">
        <f>SUM(I31:I53)</f>
        <v>13232400</v>
      </c>
      <c r="J61" s="11">
        <f t="shared" ref="J61:M61" si="20">SUM(J31:J53)</f>
        <v>5000000</v>
      </c>
      <c r="K61" s="11">
        <f t="shared" si="20"/>
        <v>6429895.2300000004</v>
      </c>
      <c r="L61" s="11">
        <f t="shared" si="20"/>
        <v>3000000</v>
      </c>
      <c r="M61" s="11">
        <f t="shared" si="20"/>
        <v>0</v>
      </c>
      <c r="O61" t="s">
        <v>146</v>
      </c>
      <c r="P61" s="11">
        <f t="shared" ref="P61:AA61" si="21">SUM(P31:P53)</f>
        <v>0</v>
      </c>
      <c r="Q61" s="11">
        <f t="shared" si="21"/>
        <v>0</v>
      </c>
      <c r="R61" s="11">
        <f t="shared" si="21"/>
        <v>0</v>
      </c>
      <c r="S61" s="11">
        <f t="shared" si="21"/>
        <v>0</v>
      </c>
      <c r="T61" s="11">
        <f t="shared" si="21"/>
        <v>0</v>
      </c>
      <c r="U61" s="11">
        <f t="shared" si="21"/>
        <v>0</v>
      </c>
      <c r="V61" s="11">
        <f t="shared" si="21"/>
        <v>27662295.23</v>
      </c>
      <c r="W61" s="11">
        <f t="shared" si="21"/>
        <v>13232400</v>
      </c>
      <c r="X61" s="11">
        <f t="shared" si="21"/>
        <v>5000000</v>
      </c>
      <c r="Y61" s="11">
        <f t="shared" si="21"/>
        <v>6429895.2300000004</v>
      </c>
      <c r="Z61" s="11">
        <f t="shared" si="21"/>
        <v>3000000</v>
      </c>
      <c r="AA61" s="11">
        <f t="shared" si="21"/>
        <v>0</v>
      </c>
      <c r="AB61" s="45">
        <f t="shared" ref="AB61" si="22">SUM(AB31:AB53)</f>
        <v>0</v>
      </c>
      <c r="AC61" s="45">
        <v>85495</v>
      </c>
      <c r="AD61" s="45"/>
      <c r="AE61" s="45"/>
    </row>
    <row r="62" spans="2:31" hidden="1" outlineLevel="1" x14ac:dyDescent="0.25">
      <c r="H62" s="11">
        <f t="shared" ref="H62" si="23">SUM(H54:H57)</f>
        <v>100000000</v>
      </c>
      <c r="I62" s="11">
        <f t="shared" ref="I62:M62" si="24">SUM(I54:I57)</f>
        <v>0</v>
      </c>
      <c r="J62" s="11">
        <f t="shared" si="24"/>
        <v>10000000</v>
      </c>
      <c r="K62" s="11">
        <f t="shared" si="24"/>
        <v>0</v>
      </c>
      <c r="L62" s="11">
        <f t="shared" si="24"/>
        <v>0</v>
      </c>
      <c r="M62" s="11">
        <f t="shared" si="24"/>
        <v>90000000</v>
      </c>
      <c r="O62" t="s">
        <v>147</v>
      </c>
      <c r="P62" s="11">
        <f t="shared" ref="P62:Z62" si="25">SUM(P54:P57)</f>
        <v>0</v>
      </c>
      <c r="Q62" s="11">
        <f t="shared" si="25"/>
        <v>0</v>
      </c>
      <c r="R62" s="11">
        <f t="shared" si="25"/>
        <v>0</v>
      </c>
      <c r="S62" s="11">
        <f t="shared" si="25"/>
        <v>0</v>
      </c>
      <c r="T62" s="11">
        <f t="shared" si="25"/>
        <v>0</v>
      </c>
      <c r="U62" s="11">
        <f t="shared" si="25"/>
        <v>0</v>
      </c>
      <c r="V62" s="11">
        <f t="shared" si="25"/>
        <v>100000000</v>
      </c>
      <c r="W62" s="11">
        <f t="shared" si="25"/>
        <v>0</v>
      </c>
      <c r="X62" s="11">
        <f t="shared" si="25"/>
        <v>10000000</v>
      </c>
      <c r="Y62" s="11">
        <f t="shared" si="25"/>
        <v>0</v>
      </c>
      <c r="Z62" s="11">
        <f t="shared" si="25"/>
        <v>0</v>
      </c>
      <c r="AA62" s="11">
        <f>SUM(AA54:AA57)</f>
        <v>90000000</v>
      </c>
      <c r="AB62" s="45">
        <f>SUM(AB54:AB57)</f>
        <v>0</v>
      </c>
      <c r="AC62" s="45">
        <f>SUM(AC54:AC57)</f>
        <v>0</v>
      </c>
      <c r="AD62" s="45"/>
      <c r="AE62" s="45"/>
    </row>
    <row r="63" spans="2:31" hidden="1" outlineLevel="1" x14ac:dyDescent="0.25">
      <c r="H63" s="11"/>
      <c r="I63" s="11"/>
      <c r="J63" s="11"/>
      <c r="K63" s="11"/>
      <c r="L63" s="11"/>
      <c r="M63" s="11"/>
      <c r="AB63"/>
      <c r="AC63"/>
      <c r="AD63"/>
      <c r="AE63"/>
    </row>
    <row r="64" spans="2:31" hidden="1" outlineLevel="1" x14ac:dyDescent="0.25">
      <c r="AB64"/>
      <c r="AC64"/>
      <c r="AD64"/>
      <c r="AE64"/>
    </row>
    <row r="65" spans="3:31" hidden="1" outlineLevel="1" x14ac:dyDescent="0.25">
      <c r="AB65"/>
      <c r="AC65"/>
      <c r="AD65"/>
      <c r="AE65"/>
    </row>
    <row r="66" spans="3:31" hidden="1" outlineLevel="1" x14ac:dyDescent="0.25">
      <c r="AB66"/>
      <c r="AC66"/>
      <c r="AD66"/>
      <c r="AE66"/>
    </row>
    <row r="67" spans="3:31" hidden="1" outlineLevel="1" x14ac:dyDescent="0.25">
      <c r="C67" s="25" t="s">
        <v>189</v>
      </c>
      <c r="D67" s="25"/>
      <c r="E67" s="25"/>
      <c r="F67" s="25"/>
      <c r="G67" s="25"/>
      <c r="H67" s="25"/>
      <c r="I67" s="25"/>
      <c r="J67" s="25"/>
      <c r="K67" s="25"/>
      <c r="L67" s="25"/>
      <c r="M67" s="25"/>
      <c r="N67" s="25"/>
      <c r="O67" s="25"/>
      <c r="P67" s="25"/>
      <c r="Q67" s="25"/>
      <c r="R67" s="25"/>
      <c r="S67" s="25"/>
      <c r="T67" s="25"/>
      <c r="U67" s="25"/>
      <c r="V67" s="25"/>
      <c r="W67" s="25"/>
      <c r="X67" s="25"/>
      <c r="Y67" s="69">
        <f>+AB67*0</f>
        <v>0</v>
      </c>
      <c r="Z67" s="25"/>
      <c r="AA67" s="25"/>
      <c r="AB67" s="63">
        <v>7228501.4900000002</v>
      </c>
      <c r="AC67" s="48"/>
      <c r="AD67" s="48"/>
      <c r="AE67" s="48"/>
    </row>
    <row r="68" spans="3:31" ht="60" hidden="1" outlineLevel="1" x14ac:dyDescent="0.25">
      <c r="C68" s="47" t="s">
        <v>186</v>
      </c>
      <c r="D68" s="25"/>
      <c r="E68" s="25"/>
      <c r="F68" s="25"/>
      <c r="G68" s="25"/>
      <c r="H68" s="25"/>
      <c r="I68" s="25"/>
      <c r="J68" s="25"/>
      <c r="K68" s="25"/>
      <c r="L68" s="25"/>
      <c r="M68" s="25"/>
      <c r="N68" s="25"/>
      <c r="O68" s="25"/>
      <c r="P68" s="25"/>
      <c r="Q68" s="25"/>
      <c r="R68" s="25"/>
      <c r="S68" s="11">
        <v>91205000</v>
      </c>
      <c r="T68" s="11">
        <v>798512800</v>
      </c>
      <c r="U68" s="25"/>
      <c r="V68" s="25"/>
      <c r="W68" s="25"/>
      <c r="X68" s="25"/>
      <c r="Y68" s="50">
        <f>+AB68+AD68</f>
        <v>350500906.40999997</v>
      </c>
      <c r="Z68" s="25"/>
      <c r="AA68" s="25"/>
      <c r="AB68" s="63">
        <v>175250400</v>
      </c>
      <c r="AC68" s="48"/>
      <c r="AD68" s="61">
        <v>175250506.41</v>
      </c>
      <c r="AE68" s="48"/>
    </row>
    <row r="69" spans="3:31" hidden="1" outlineLevel="1" x14ac:dyDescent="0.25"/>
    <row r="70" spans="3:31" hidden="1" outlineLevel="1" collapsed="1" x14ac:dyDescent="0.25">
      <c r="C70" s="25" t="s">
        <v>187</v>
      </c>
      <c r="D70" s="25"/>
      <c r="E70" s="25"/>
      <c r="F70" s="25"/>
      <c r="G70" s="25"/>
      <c r="H70" s="25"/>
      <c r="I70" s="25"/>
      <c r="J70" s="25"/>
      <c r="K70" s="25"/>
      <c r="L70" s="25"/>
      <c r="M70" s="25"/>
      <c r="N70" s="25"/>
      <c r="O70" s="25"/>
      <c r="P70" s="25"/>
      <c r="Q70" s="25"/>
      <c r="R70" s="25"/>
      <c r="S70" s="49">
        <f>+S60+S68</f>
        <v>123735611.03</v>
      </c>
      <c r="T70" s="49">
        <f>+T60+T68</f>
        <v>798512800</v>
      </c>
      <c r="U70" s="25"/>
      <c r="V70" s="25"/>
      <c r="W70" s="25"/>
      <c r="X70" s="25"/>
      <c r="Y70" s="49">
        <f>+Y60+Y68+Y67</f>
        <v>350500906.40999997</v>
      </c>
      <c r="Z70" s="25"/>
      <c r="AA70" s="25"/>
      <c r="AB70" s="50">
        <f>+AB60+AC60+AB67+AB68+AF23</f>
        <v>732913754.32000005</v>
      </c>
      <c r="AC70" s="48"/>
      <c r="AD70" s="48">
        <f>+AD60+AE23+AD68</f>
        <v>637643603.36000001</v>
      </c>
      <c r="AE70" s="48"/>
    </row>
    <row r="71" spans="3:31" hidden="1" outlineLevel="1" collapsed="1" x14ac:dyDescent="0.25">
      <c r="C71" s="25"/>
      <c r="D71" s="25"/>
      <c r="E71" s="25"/>
      <c r="F71" s="25"/>
      <c r="G71" s="25"/>
      <c r="H71" s="25"/>
      <c r="I71" s="25"/>
      <c r="J71" s="25"/>
      <c r="K71" s="25"/>
      <c r="L71" s="25"/>
      <c r="M71" s="25"/>
      <c r="N71" s="25"/>
      <c r="O71" s="25"/>
      <c r="P71" s="25"/>
      <c r="Q71" s="25"/>
      <c r="R71" s="25"/>
      <c r="S71" s="25"/>
      <c r="T71" s="25"/>
      <c r="U71" s="25"/>
      <c r="V71" s="25"/>
      <c r="W71" s="25"/>
      <c r="X71" s="25"/>
      <c r="Y71" s="25"/>
      <c r="Z71" s="25"/>
      <c r="AA71" s="25"/>
      <c r="AB71" s="50"/>
      <c r="AC71" s="48"/>
      <c r="AD71" s="48"/>
      <c r="AE71" s="48"/>
    </row>
    <row r="72" spans="3:31" hidden="1" outlineLevel="1" x14ac:dyDescent="0.25">
      <c r="C72" s="25" t="s">
        <v>194</v>
      </c>
      <c r="D72" s="25"/>
      <c r="E72" s="25"/>
      <c r="F72" s="25"/>
      <c r="G72" s="25"/>
      <c r="H72" s="25"/>
      <c r="I72" s="25"/>
      <c r="J72" s="25"/>
      <c r="K72" s="25"/>
      <c r="L72" s="25"/>
      <c r="M72" s="25"/>
      <c r="N72" s="25"/>
      <c r="O72" s="25"/>
      <c r="P72" s="25"/>
      <c r="Q72" s="25"/>
      <c r="R72" s="25"/>
      <c r="S72" s="49">
        <f>1218378.8*1000</f>
        <v>1218378800</v>
      </c>
      <c r="T72" s="49">
        <f>1755836.1*1000</f>
        <v>1755836100</v>
      </c>
      <c r="U72" s="25"/>
      <c r="V72" s="25"/>
      <c r="W72" s="25"/>
      <c r="X72" s="25"/>
      <c r="Y72" s="50">
        <f>1370557.4*1000</f>
        <v>1370557400</v>
      </c>
      <c r="Z72" s="25"/>
      <c r="AA72" s="25"/>
      <c r="AB72" s="48">
        <f>732913.8*1000</f>
        <v>732913800</v>
      </c>
      <c r="AC72" s="48"/>
      <c r="AD72" s="48">
        <f>637643.6*1000</f>
        <v>637643600</v>
      </c>
      <c r="AE72" s="48"/>
    </row>
    <row r="73" spans="3:31" hidden="1" outlineLevel="1" x14ac:dyDescent="0.25">
      <c r="C73" s="25" t="s">
        <v>195</v>
      </c>
      <c r="D73" s="25"/>
      <c r="E73" s="25"/>
      <c r="F73" s="25"/>
      <c r="G73" s="25"/>
      <c r="H73" s="25"/>
      <c r="I73" s="25"/>
      <c r="J73" s="25"/>
      <c r="K73" s="25"/>
      <c r="L73" s="25"/>
      <c r="M73" s="25"/>
      <c r="N73" s="25"/>
      <c r="O73" s="25"/>
      <c r="P73" s="25"/>
      <c r="Q73" s="25"/>
      <c r="R73" s="25"/>
      <c r="S73" s="49">
        <f>428743.6*1000</f>
        <v>428743600</v>
      </c>
      <c r="T73" s="49"/>
      <c r="U73" s="25"/>
      <c r="V73" s="25"/>
      <c r="W73" s="25"/>
      <c r="X73" s="25"/>
      <c r="Y73" s="50">
        <f>131390.9*1000</f>
        <v>131390900</v>
      </c>
      <c r="Z73" s="25"/>
      <c r="AA73" s="25"/>
      <c r="AC73" s="48"/>
      <c r="AD73" s="48"/>
      <c r="AE73" s="48"/>
    </row>
    <row r="74" spans="3:31" hidden="1" outlineLevel="1" x14ac:dyDescent="0.25">
      <c r="C74" s="25" t="s">
        <v>188</v>
      </c>
      <c r="D74" s="25"/>
      <c r="E74" s="25"/>
      <c r="F74" s="25"/>
      <c r="G74" s="25"/>
      <c r="H74" s="25"/>
      <c r="I74" s="25"/>
      <c r="J74" s="25"/>
      <c r="K74" s="25"/>
      <c r="L74" s="25"/>
      <c r="M74" s="25"/>
      <c r="N74" s="25"/>
      <c r="O74" s="25"/>
      <c r="P74" s="25"/>
      <c r="Q74" s="25"/>
      <c r="R74" s="25"/>
      <c r="S74" s="49">
        <f>+S72+S73-S70</f>
        <v>1523386788.97</v>
      </c>
      <c r="T74" s="49">
        <f>+T72-T70</f>
        <v>957323300</v>
      </c>
      <c r="U74" s="25"/>
      <c r="V74" s="25"/>
      <c r="W74" s="25"/>
      <c r="X74" s="25"/>
      <c r="Y74" s="51">
        <f>+Y72+Y73-Y70</f>
        <v>1151447393.5900002</v>
      </c>
      <c r="Z74" s="25"/>
      <c r="AA74" s="25"/>
      <c r="AB74" s="51">
        <f>+AB72-AB70</f>
        <v>45.679999947547913</v>
      </c>
      <c r="AC74" s="51">
        <f t="shared" ref="AC74:AD74" si="26">+AC72-AC70</f>
        <v>0</v>
      </c>
      <c r="AD74" s="51">
        <f t="shared" si="26"/>
        <v>-3.3600000143051147</v>
      </c>
      <c r="AE74" s="49"/>
    </row>
    <row r="75" spans="3:31" collapsed="1" x14ac:dyDescent="0.25"/>
    <row r="76" spans="3:31" x14ac:dyDescent="0.25">
      <c r="AA76" s="44"/>
    </row>
  </sheetData>
  <autoFilter ref="B6:N6"/>
  <mergeCells count="18">
    <mergeCell ref="AI5:AJ5"/>
    <mergeCell ref="F4:F5"/>
    <mergeCell ref="G4:G5"/>
    <mergeCell ref="H4:H5"/>
    <mergeCell ref="I4:M4"/>
    <mergeCell ref="P4:P5"/>
    <mergeCell ref="Q4:U4"/>
    <mergeCell ref="V4:V5"/>
    <mergeCell ref="W4:AA4"/>
    <mergeCell ref="K1:N1"/>
    <mergeCell ref="K2:N2"/>
    <mergeCell ref="C3:N3"/>
    <mergeCell ref="N4:N5"/>
    <mergeCell ref="B59:E59"/>
    <mergeCell ref="B4:B5"/>
    <mergeCell ref="C4:C5"/>
    <mergeCell ref="D4:D5"/>
    <mergeCell ref="E4:E5"/>
  </mergeCells>
  <pageMargins left="0.70866141732283472" right="0.70866141732283472" top="0.74803149606299213" bottom="0.74803149606299213" header="0.31496062992125984" footer="0.31496062992125984"/>
  <pageSetup paperSize="9" scale="55" orientation="landscape" r:id="rId1"/>
  <headerFooter>
    <oddHeader>&amp;C&amp;P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9"/>
  <sheetViews>
    <sheetView zoomScale="75" zoomScaleNormal="75" zoomScaleSheetLayoutView="75" workbookViewId="0">
      <selection activeCell="Q19" sqref="Q19"/>
    </sheetView>
  </sheetViews>
  <sheetFormatPr defaultRowHeight="15" x14ac:dyDescent="0.25"/>
  <cols>
    <col min="1" max="1" width="1.28515625" customWidth="1"/>
    <col min="2" max="2" width="3.85546875" customWidth="1"/>
    <col min="3" max="3" width="12.7109375" customWidth="1"/>
    <col min="4" max="4" width="6.7109375" customWidth="1"/>
    <col min="5" max="5" width="15.5703125" customWidth="1"/>
    <col min="6" max="6" width="13.85546875" customWidth="1"/>
    <col min="7" max="7" width="10.28515625" customWidth="1"/>
    <col min="8" max="8" width="17.28515625" customWidth="1"/>
    <col min="9" max="9" width="15.7109375" customWidth="1"/>
    <col min="10" max="10" width="16" customWidth="1"/>
    <col min="11" max="11" width="10.85546875" customWidth="1"/>
    <col min="12" max="12" width="14.7109375" customWidth="1"/>
    <col min="13" max="13" width="13.85546875" customWidth="1"/>
    <col min="14" max="14" width="14.85546875" customWidth="1"/>
    <col min="15" max="15" width="11.28515625" customWidth="1"/>
    <col min="16" max="16" width="15.42578125" customWidth="1"/>
    <col min="17" max="17" width="16.7109375" customWidth="1"/>
    <col min="18" max="18" width="8.42578125" customWidth="1"/>
    <col min="19" max="19" width="12.85546875" customWidth="1"/>
    <col min="20" max="20" width="1.28515625" customWidth="1"/>
  </cols>
  <sheetData>
    <row r="1" spans="2:19" ht="18.75" x14ac:dyDescent="0.3">
      <c r="L1" s="26"/>
      <c r="M1" s="26"/>
      <c r="R1" s="70" t="s">
        <v>148</v>
      </c>
      <c r="S1" s="70"/>
    </row>
    <row r="2" spans="2:19" ht="93.75" customHeight="1" x14ac:dyDescent="0.25">
      <c r="C2" s="80" t="s">
        <v>149</v>
      </c>
      <c r="D2" s="80"/>
      <c r="E2" s="80"/>
      <c r="F2" s="80"/>
      <c r="G2" s="80"/>
      <c r="H2" s="80"/>
      <c r="I2" s="80"/>
      <c r="J2" s="80"/>
      <c r="K2" s="80"/>
      <c r="L2" s="80"/>
      <c r="M2" s="80"/>
      <c r="N2" s="80"/>
      <c r="O2" s="80"/>
      <c r="P2" s="80"/>
      <c r="Q2" s="80"/>
    </row>
    <row r="3" spans="2:19" ht="24.75" customHeight="1" x14ac:dyDescent="0.25">
      <c r="C3" s="27"/>
      <c r="D3" s="27"/>
      <c r="E3" s="27"/>
      <c r="F3" s="27"/>
      <c r="G3" s="27"/>
      <c r="H3" s="27"/>
      <c r="I3" s="27"/>
      <c r="J3" s="27"/>
      <c r="K3" s="27"/>
    </row>
    <row r="4" spans="2:19" ht="26.25" customHeight="1" x14ac:dyDescent="0.25">
      <c r="B4" s="73" t="s">
        <v>2</v>
      </c>
      <c r="C4" s="73" t="s">
        <v>150</v>
      </c>
      <c r="D4" s="73" t="s">
        <v>151</v>
      </c>
      <c r="E4" s="73" t="s">
        <v>152</v>
      </c>
      <c r="F4" s="73" t="s">
        <v>153</v>
      </c>
      <c r="G4" s="73" t="s">
        <v>154</v>
      </c>
      <c r="H4" s="73" t="s">
        <v>155</v>
      </c>
      <c r="I4" s="73" t="s">
        <v>156</v>
      </c>
      <c r="J4" s="73" t="s">
        <v>157</v>
      </c>
      <c r="K4" s="73" t="s">
        <v>158</v>
      </c>
      <c r="L4" s="73" t="s">
        <v>159</v>
      </c>
      <c r="M4" s="73" t="s">
        <v>160</v>
      </c>
      <c r="N4" s="73" t="s">
        <v>161</v>
      </c>
      <c r="O4" s="73" t="s">
        <v>162</v>
      </c>
      <c r="P4" s="81" t="s">
        <v>163</v>
      </c>
      <c r="Q4" s="81" t="s">
        <v>164</v>
      </c>
      <c r="R4" s="73" t="s">
        <v>165</v>
      </c>
      <c r="S4" s="73" t="s">
        <v>166</v>
      </c>
    </row>
    <row r="5" spans="2:19" ht="82.5" customHeight="1" x14ac:dyDescent="0.25">
      <c r="B5" s="73"/>
      <c r="C5" s="73"/>
      <c r="D5" s="73"/>
      <c r="E5" s="73"/>
      <c r="F5" s="73"/>
      <c r="G5" s="73"/>
      <c r="H5" s="73"/>
      <c r="I5" s="73"/>
      <c r="J5" s="73"/>
      <c r="K5" s="73"/>
      <c r="L5" s="73"/>
      <c r="M5" s="73"/>
      <c r="N5" s="73"/>
      <c r="O5" s="73"/>
      <c r="P5" s="82"/>
      <c r="Q5" s="82"/>
      <c r="R5" s="73"/>
      <c r="S5" s="73"/>
    </row>
    <row r="6" spans="2:19" ht="15.75" customHeight="1" x14ac:dyDescent="0.25">
      <c r="B6" s="4">
        <v>1</v>
      </c>
      <c r="C6" s="4">
        <v>2</v>
      </c>
      <c r="D6" s="4">
        <v>3</v>
      </c>
      <c r="E6" s="4">
        <v>4</v>
      </c>
      <c r="F6" s="4">
        <v>5</v>
      </c>
      <c r="G6" s="4">
        <v>6</v>
      </c>
      <c r="H6" s="4">
        <v>7</v>
      </c>
      <c r="I6" s="4">
        <v>8</v>
      </c>
      <c r="J6" s="4">
        <v>9</v>
      </c>
      <c r="K6" s="4">
        <v>10</v>
      </c>
      <c r="L6" s="4">
        <v>11</v>
      </c>
      <c r="M6" s="4">
        <v>12</v>
      </c>
      <c r="N6" s="4">
        <v>13</v>
      </c>
      <c r="O6" s="4">
        <v>14</v>
      </c>
      <c r="P6" s="28">
        <v>15</v>
      </c>
      <c r="Q6" s="28">
        <v>16</v>
      </c>
      <c r="R6" s="4">
        <v>17</v>
      </c>
      <c r="S6" s="4">
        <v>18</v>
      </c>
    </row>
    <row r="7" spans="2:19" x14ac:dyDescent="0.25">
      <c r="B7" s="29" t="s">
        <v>167</v>
      </c>
      <c r="C7" s="30"/>
      <c r="D7" s="30"/>
      <c r="E7" s="30"/>
      <c r="F7" s="30"/>
      <c r="G7" s="30"/>
      <c r="H7" s="30"/>
      <c r="I7" s="30"/>
      <c r="J7" s="30"/>
      <c r="K7" s="30"/>
      <c r="L7" s="30"/>
      <c r="M7" s="31"/>
      <c r="N7" s="30"/>
      <c r="O7" s="30"/>
      <c r="P7" s="32"/>
      <c r="Q7" s="32"/>
      <c r="R7" s="30"/>
      <c r="S7" s="30"/>
    </row>
    <row r="8" spans="2:19" x14ac:dyDescent="0.25">
      <c r="B8" s="29" t="s">
        <v>168</v>
      </c>
      <c r="C8" s="30"/>
      <c r="D8" s="30"/>
      <c r="E8" s="30"/>
      <c r="F8" s="30"/>
      <c r="G8" s="30"/>
      <c r="H8" s="30"/>
      <c r="I8" s="30"/>
      <c r="J8" s="30"/>
      <c r="K8" s="30"/>
      <c r="L8" s="30"/>
      <c r="M8" s="30"/>
      <c r="N8" s="30"/>
      <c r="O8" s="30"/>
      <c r="P8" s="29"/>
      <c r="Q8" s="29"/>
      <c r="R8" s="30"/>
      <c r="S8" s="30"/>
    </row>
    <row r="9" spans="2:19" x14ac:dyDescent="0.25">
      <c r="B9" s="30"/>
      <c r="C9" s="29" t="s">
        <v>169</v>
      </c>
      <c r="D9" s="1" t="s">
        <v>170</v>
      </c>
      <c r="E9" s="1" t="s">
        <v>170</v>
      </c>
      <c r="F9" s="1" t="s">
        <v>170</v>
      </c>
      <c r="G9" s="1" t="s">
        <v>170</v>
      </c>
      <c r="H9" s="1" t="s">
        <v>170</v>
      </c>
      <c r="I9" s="1" t="s">
        <v>170</v>
      </c>
      <c r="J9" s="1" t="s">
        <v>170</v>
      </c>
      <c r="K9" s="1" t="s">
        <v>170</v>
      </c>
      <c r="L9" s="1" t="s">
        <v>170</v>
      </c>
      <c r="M9" s="1" t="s">
        <v>170</v>
      </c>
      <c r="N9" s="1" t="s">
        <v>170</v>
      </c>
      <c r="O9" s="1"/>
      <c r="P9" s="32"/>
      <c r="Q9" s="32"/>
      <c r="R9" s="1" t="s">
        <v>170</v>
      </c>
      <c r="S9" s="1"/>
    </row>
  </sheetData>
  <autoFilter ref="B6:S6"/>
  <mergeCells count="20">
    <mergeCell ref="B4:B5"/>
    <mergeCell ref="C4:C5"/>
    <mergeCell ref="D4:D5"/>
    <mergeCell ref="E4:E5"/>
    <mergeCell ref="F4:F5"/>
    <mergeCell ref="L4:L5"/>
    <mergeCell ref="M4:M5"/>
    <mergeCell ref="N4:N5"/>
    <mergeCell ref="O4:O5"/>
    <mergeCell ref="R1:S1"/>
    <mergeCell ref="C2:Q2"/>
    <mergeCell ref="G4:G5"/>
    <mergeCell ref="H4:H5"/>
    <mergeCell ref="I4:I5"/>
    <mergeCell ref="P4:P5"/>
    <mergeCell ref="Q4:Q5"/>
    <mergeCell ref="R4:R5"/>
    <mergeCell ref="S4:S5"/>
    <mergeCell ref="J4:J5"/>
    <mergeCell ref="K4:K5"/>
  </mergeCells>
  <pageMargins left="0.31496062992125984" right="0.31496062992125984" top="0.74803149606299213" bottom="0.74803149606299213" header="0.31496062992125984" footer="0.31496062992125984"/>
  <pageSetup paperSize="9" scale="6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12"/>
  <sheetViews>
    <sheetView view="pageBreakPreview" topLeftCell="B1" zoomScale="60" zoomScaleNormal="100" workbookViewId="0">
      <selection activeCell="I21" sqref="I21"/>
    </sheetView>
  </sheetViews>
  <sheetFormatPr defaultRowHeight="15" x14ac:dyDescent="0.25"/>
  <cols>
    <col min="2" max="2" width="7.140625" customWidth="1"/>
    <col min="3" max="3" width="15.28515625" customWidth="1"/>
    <col min="4" max="4" width="9.140625" customWidth="1"/>
    <col min="5" max="5" width="22" customWidth="1"/>
    <col min="6" max="6" width="30" customWidth="1"/>
    <col min="7" max="7" width="22.140625" customWidth="1"/>
    <col min="8" max="8" width="20.28515625" customWidth="1"/>
    <col min="9" max="9" width="21" customWidth="1"/>
    <col min="10" max="14" width="8.7109375" customWidth="1"/>
    <col min="15" max="15" width="14.42578125" customWidth="1"/>
    <col min="16" max="16" width="3" customWidth="1"/>
  </cols>
  <sheetData>
    <row r="1" spans="2:15" ht="18.75" customHeight="1" x14ac:dyDescent="0.3">
      <c r="L1" s="33"/>
      <c r="M1" s="85" t="s">
        <v>171</v>
      </c>
      <c r="N1" s="85"/>
    </row>
    <row r="2" spans="2:15" ht="18.75" customHeight="1" x14ac:dyDescent="0.25">
      <c r="B2" s="80" t="s">
        <v>172</v>
      </c>
      <c r="C2" s="80"/>
      <c r="D2" s="80"/>
      <c r="E2" s="80"/>
      <c r="F2" s="80"/>
      <c r="G2" s="80"/>
      <c r="H2" s="80"/>
      <c r="I2" s="80"/>
      <c r="J2" s="80"/>
      <c r="K2" s="80"/>
      <c r="L2" s="80"/>
    </row>
    <row r="3" spans="2:15" ht="106.5" customHeight="1" x14ac:dyDescent="0.25">
      <c r="B3" s="80"/>
      <c r="C3" s="80"/>
      <c r="D3" s="80"/>
      <c r="E3" s="80"/>
      <c r="F3" s="80"/>
      <c r="G3" s="80"/>
      <c r="H3" s="80"/>
      <c r="I3" s="80"/>
      <c r="J3" s="80"/>
      <c r="K3" s="80"/>
      <c r="L3" s="80"/>
    </row>
    <row r="4" spans="2:15" ht="14.25" customHeight="1" x14ac:dyDescent="0.25">
      <c r="C4" s="34"/>
      <c r="D4" s="34"/>
      <c r="E4" s="34"/>
      <c r="F4" s="34"/>
      <c r="G4" s="34"/>
      <c r="H4" s="34"/>
      <c r="I4" s="34"/>
      <c r="J4" s="34"/>
      <c r="K4" s="34"/>
    </row>
    <row r="5" spans="2:15" ht="26.25" customHeight="1" x14ac:dyDescent="0.25">
      <c r="B5" s="83" t="s">
        <v>2</v>
      </c>
      <c r="C5" s="83" t="s">
        <v>173</v>
      </c>
      <c r="D5" s="83" t="s">
        <v>151</v>
      </c>
      <c r="E5" s="83" t="s">
        <v>174</v>
      </c>
      <c r="F5" s="83" t="s">
        <v>175</v>
      </c>
      <c r="G5" s="83" t="s">
        <v>176</v>
      </c>
      <c r="H5" s="83" t="s">
        <v>177</v>
      </c>
      <c r="I5" s="83" t="s">
        <v>178</v>
      </c>
      <c r="J5" s="83" t="s">
        <v>179</v>
      </c>
      <c r="K5" s="83"/>
      <c r="L5" s="83"/>
      <c r="M5" s="83"/>
      <c r="N5" s="83"/>
      <c r="O5" s="81" t="s">
        <v>166</v>
      </c>
    </row>
    <row r="6" spans="2:15" ht="82.5" customHeight="1" x14ac:dyDescent="0.25">
      <c r="B6" s="83"/>
      <c r="C6" s="83"/>
      <c r="D6" s="83"/>
      <c r="E6" s="83"/>
      <c r="F6" s="83"/>
      <c r="G6" s="83"/>
      <c r="H6" s="83"/>
      <c r="I6" s="83"/>
      <c r="J6" s="83"/>
      <c r="K6" s="83"/>
      <c r="L6" s="83"/>
      <c r="M6" s="83"/>
      <c r="N6" s="83"/>
      <c r="O6" s="84"/>
    </row>
    <row r="7" spans="2:15" x14ac:dyDescent="0.25">
      <c r="B7" s="83"/>
      <c r="C7" s="83"/>
      <c r="D7" s="83"/>
      <c r="E7" s="83"/>
      <c r="F7" s="83"/>
      <c r="G7" s="83"/>
      <c r="H7" s="83"/>
      <c r="I7" s="83"/>
      <c r="J7" s="83"/>
      <c r="K7" s="83"/>
      <c r="L7" s="83"/>
      <c r="M7" s="83"/>
      <c r="N7" s="83"/>
      <c r="O7" s="82"/>
    </row>
    <row r="8" spans="2:15" ht="15.75" x14ac:dyDescent="0.25">
      <c r="B8" s="83"/>
      <c r="C8" s="83"/>
      <c r="D8" s="83"/>
      <c r="E8" s="83"/>
      <c r="F8" s="83"/>
      <c r="G8" s="83"/>
      <c r="H8" s="83"/>
      <c r="I8" s="83"/>
      <c r="J8" s="35">
        <v>2021</v>
      </c>
      <c r="K8" s="35">
        <v>2022</v>
      </c>
      <c r="L8" s="35">
        <v>2023</v>
      </c>
      <c r="M8" s="35">
        <v>2024</v>
      </c>
      <c r="N8" s="35">
        <v>2025</v>
      </c>
      <c r="O8" s="30"/>
    </row>
    <row r="9" spans="2:15" ht="15.75" x14ac:dyDescent="0.25">
      <c r="B9" s="36">
        <v>1</v>
      </c>
      <c r="C9" s="36">
        <v>2</v>
      </c>
      <c r="D9" s="36">
        <v>3</v>
      </c>
      <c r="E9" s="36">
        <v>4</v>
      </c>
      <c r="F9" s="36">
        <v>5</v>
      </c>
      <c r="G9" s="36">
        <v>6</v>
      </c>
      <c r="H9" s="36">
        <v>7</v>
      </c>
      <c r="I9" s="36">
        <v>8</v>
      </c>
      <c r="J9" s="36">
        <v>9</v>
      </c>
      <c r="K9" s="36">
        <v>10</v>
      </c>
      <c r="L9" s="36">
        <v>11</v>
      </c>
      <c r="M9" s="36">
        <v>12</v>
      </c>
      <c r="N9" s="36">
        <v>13</v>
      </c>
      <c r="O9" s="36">
        <v>14</v>
      </c>
    </row>
    <row r="10" spans="2:15" ht="15.75" x14ac:dyDescent="0.25">
      <c r="B10" s="35" t="s">
        <v>167</v>
      </c>
      <c r="C10" s="35"/>
      <c r="D10" s="35"/>
      <c r="E10" s="35"/>
      <c r="F10" s="35"/>
      <c r="G10" s="37"/>
      <c r="H10" s="35"/>
      <c r="I10" s="35"/>
      <c r="J10" s="35"/>
      <c r="K10" s="35"/>
      <c r="L10" s="35"/>
      <c r="M10" s="35"/>
      <c r="N10" s="35"/>
      <c r="O10" s="1"/>
    </row>
    <row r="11" spans="2:15" ht="15.75" x14ac:dyDescent="0.25">
      <c r="B11" s="35" t="s">
        <v>168</v>
      </c>
      <c r="C11" s="35"/>
      <c r="D11" s="35"/>
      <c r="E11" s="35"/>
      <c r="F11" s="35"/>
      <c r="G11" s="37"/>
      <c r="H11" s="35"/>
      <c r="I11" s="35"/>
      <c r="J11" s="35"/>
      <c r="K11" s="35"/>
      <c r="L11" s="35"/>
      <c r="M11" s="35"/>
      <c r="N11" s="35"/>
      <c r="O11" s="1"/>
    </row>
    <row r="12" spans="2:15" ht="15.75" x14ac:dyDescent="0.25">
      <c r="B12" s="35"/>
      <c r="C12" s="35" t="s">
        <v>169</v>
      </c>
      <c r="D12" s="38"/>
      <c r="E12" s="38"/>
      <c r="F12" s="38"/>
      <c r="G12" s="39"/>
      <c r="H12" s="38"/>
      <c r="I12" s="38"/>
      <c r="J12" s="35"/>
      <c r="K12" s="35"/>
      <c r="L12" s="35"/>
      <c r="M12" s="35"/>
      <c r="N12" s="35"/>
      <c r="O12" s="1"/>
    </row>
  </sheetData>
  <autoFilter ref="B9:O9"/>
  <mergeCells count="12">
    <mergeCell ref="J5:N7"/>
    <mergeCell ref="O5:O7"/>
    <mergeCell ref="M1:N1"/>
    <mergeCell ref="B2:L3"/>
    <mergeCell ref="B5:B8"/>
    <mergeCell ref="C5:C8"/>
    <mergeCell ref="D5:D8"/>
    <mergeCell ref="E5:E8"/>
    <mergeCell ref="F5:F8"/>
    <mergeCell ref="G5:G8"/>
    <mergeCell ref="H5:H8"/>
    <mergeCell ref="I5:I8"/>
  </mergeCells>
  <pageMargins left="0.70866141732283472" right="0.70866141732283472" top="0.74803149606299213" bottom="0.74803149606299213" header="0.31496062992125984" footer="0.31496062992125984"/>
  <pageSetup paperSize="9"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4</vt:i4>
      </vt:variant>
    </vt:vector>
  </HeadingPairs>
  <TitlesOfParts>
    <vt:vector size="7" baseType="lpstr">
      <vt:lpstr>11.1 приложение</vt:lpstr>
      <vt:lpstr>11.2 приложение</vt:lpstr>
      <vt:lpstr>11.3 приложение</vt:lpstr>
      <vt:lpstr>'11.1 приложение'!Заголовки_для_печати</vt:lpstr>
      <vt:lpstr>'11.1 приложение'!Область_печати</vt:lpstr>
      <vt:lpstr>'11.2 приложение'!Область_печати</vt:lpstr>
      <vt:lpstr>'11.3 приложение'!Область_печати</vt:lpstr>
    </vt:vector>
  </TitlesOfParts>
  <Company>PNO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Винограденко Юлия Николаевна</dc:creator>
  <cp:lastModifiedBy>Винограденко Юлия Николаевна</cp:lastModifiedBy>
  <cp:lastPrinted>2023-07-03T05:24:31Z</cp:lastPrinted>
  <dcterms:created xsi:type="dcterms:W3CDTF">2023-07-03T05:15:47Z</dcterms:created>
  <dcterms:modified xsi:type="dcterms:W3CDTF">2024-02-20T10:21:52Z</dcterms:modified>
</cp:coreProperties>
</file>