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ПервичногоЗвена\ДС 15 Сокращение Финанс-ия 2024-2025гг\Проект Программы на утв\"/>
    </mc:Choice>
  </mc:AlternateContent>
  <bookViews>
    <workbookView xWindow="0" yWindow="0" windowWidth="28800" windowHeight="11700" firstSheet="2" activeTab="2"/>
  </bookViews>
  <sheets>
    <sheet name="4 приложение (для Согл)по замеч" sheetId="4" state="hidden" r:id="rId1"/>
    <sheet name="4 приложение (для Согл)" sheetId="3" state="hidden" r:id="rId2"/>
    <sheet name="4 приложение" sheetId="1" r:id="rId3"/>
    <sheet name="4а приложение (результаты)" sheetId="2" r:id="rId4"/>
  </sheets>
  <definedNames>
    <definedName name="_ftn1" localSheetId="2">'4 приложение'!$A$97</definedName>
    <definedName name="_ftn1" localSheetId="1">'4 приложение (для Согл)'!$A$97</definedName>
    <definedName name="_ftn1" localSheetId="0">'4 приложение (для Согл)по замеч'!$A$97</definedName>
    <definedName name="_ftn2" localSheetId="2">'4 приложение'!#REF!</definedName>
    <definedName name="_ftn2" localSheetId="1">'4 приложение (для Согл)'!#REF!</definedName>
    <definedName name="_ftn2" localSheetId="0">'4 приложение (для Согл)по замеч'!#REF!</definedName>
    <definedName name="_ftn3" localSheetId="2">'4 приложение'!$A$99</definedName>
    <definedName name="_ftn3" localSheetId="1">'4 приложение (для Согл)'!$A$99</definedName>
    <definedName name="_ftn3" localSheetId="0">'4 приложение (для Согл)по замеч'!$A$99</definedName>
    <definedName name="_ftnref1" localSheetId="2">'4 приложение'!$G$12</definedName>
    <definedName name="_ftnref1" localSheetId="1">'4 приложение (для Согл)'!$G$12</definedName>
    <definedName name="_ftnref1" localSheetId="0">'4 приложение (для Согл)по замеч'!$G$12</definedName>
    <definedName name="_ftnref2" localSheetId="2">'4 приложение'!$I$12</definedName>
    <definedName name="_ftnref2" localSheetId="1">'4 приложение (для Согл)'!$I$12</definedName>
    <definedName name="_ftnref2" localSheetId="0">'4 приложение (для Согл)по замеч'!$I$12</definedName>
    <definedName name="_ftnref3" localSheetId="2">'4 приложение'!$B$21</definedName>
    <definedName name="_ftnref3" localSheetId="1">'4 приложение (для Согл)'!$B$21</definedName>
    <definedName name="_ftnref3" localSheetId="0">'4 приложение (для Согл)по замеч'!$B$21</definedName>
    <definedName name="_xlnm._FilterDatabase" localSheetId="2" hidden="1">'4 приложение'!$A$6:$L$6</definedName>
    <definedName name="_xlnm._FilterDatabase" localSheetId="1" hidden="1">'4 приложение (для Согл)'!$A$6:$L$6</definedName>
    <definedName name="_xlnm._FilterDatabase" localSheetId="0" hidden="1">'4 приложение (для Согл)по замеч'!$A$6:$L$6</definedName>
    <definedName name="_xlnm._FilterDatabase" localSheetId="3" hidden="1">'4а приложение (результаты)'!$B$10:$H$10</definedName>
    <definedName name="_xlnm.Print_Area" localSheetId="2">'4 приложение'!$A$1:$L$205</definedName>
    <definedName name="_xlnm.Print_Area" localSheetId="1">'4 приложение (для Согл)'!$A$1:$AU$204</definedName>
    <definedName name="_xlnm.Print_Area" localSheetId="0">'4 приложение (для Согл)по замеч'!$A$1:$AU$204</definedName>
    <definedName name="_xlnm.Print_Area" localSheetId="3">'4а приложение (результаты)'!$A$1:$H$73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AR9" i="4"/>
  <c r="AR7" i="4"/>
  <c r="AR24" i="4"/>
  <c r="K58" i="1"/>
  <c r="K57" i="1"/>
  <c r="AR58" i="4"/>
  <c r="W56" i="4"/>
  <c r="W181" i="4"/>
  <c r="W57" i="4"/>
  <c r="AR57" i="4" s="1"/>
  <c r="AT57" i="4" s="1"/>
  <c r="W58" i="4"/>
  <c r="W48" i="4"/>
  <c r="W49" i="4"/>
  <c r="AO16" i="4"/>
  <c r="W24" i="4"/>
  <c r="V24" i="4"/>
  <c r="V16" i="4"/>
  <c r="L202" i="4"/>
  <c r="K201" i="4"/>
  <c r="J201" i="4"/>
  <c r="I201" i="4"/>
  <c r="H201" i="4"/>
  <c r="G201" i="4"/>
  <c r="L201" i="4" s="1"/>
  <c r="L199" i="4"/>
  <c r="L198" i="4"/>
  <c r="L196" i="4"/>
  <c r="L195" i="4"/>
  <c r="L193" i="4"/>
  <c r="L192" i="4"/>
  <c r="L190" i="4"/>
  <c r="K189" i="4"/>
  <c r="K184" i="4" s="1"/>
  <c r="J189" i="4"/>
  <c r="J184" i="4" s="1"/>
  <c r="I189" i="4"/>
  <c r="H189" i="4"/>
  <c r="H184" i="4" s="1"/>
  <c r="G189" i="4"/>
  <c r="L187" i="4"/>
  <c r="K186" i="4"/>
  <c r="J186" i="4"/>
  <c r="I186" i="4"/>
  <c r="H186" i="4"/>
  <c r="G186" i="4"/>
  <c r="L186" i="4" s="1"/>
  <c r="I184" i="4"/>
  <c r="L176" i="4"/>
  <c r="L175" i="4"/>
  <c r="L174" i="4"/>
  <c r="L173" i="4"/>
  <c r="L172" i="4"/>
  <c r="L171" i="4"/>
  <c r="L170" i="4"/>
  <c r="L168" i="4"/>
  <c r="L167" i="4"/>
  <c r="L166" i="4"/>
  <c r="L165" i="4"/>
  <c r="L164" i="4"/>
  <c r="L163" i="4"/>
  <c r="L162" i="4"/>
  <c r="L160" i="4"/>
  <c r="L159" i="4"/>
  <c r="L158" i="4"/>
  <c r="L157" i="4"/>
  <c r="L156" i="4"/>
  <c r="L155" i="4"/>
  <c r="L154" i="4"/>
  <c r="L152" i="4"/>
  <c r="L151" i="4"/>
  <c r="L150" i="4"/>
  <c r="L149" i="4"/>
  <c r="L148" i="4"/>
  <c r="L147" i="4"/>
  <c r="L146" i="4"/>
  <c r="L144" i="4"/>
  <c r="L143" i="4"/>
  <c r="L142" i="4"/>
  <c r="L141" i="4"/>
  <c r="L140" i="4"/>
  <c r="L139" i="4"/>
  <c r="L138" i="4"/>
  <c r="L136" i="4"/>
  <c r="L135" i="4"/>
  <c r="L134" i="4"/>
  <c r="L133" i="4"/>
  <c r="L132" i="4"/>
  <c r="L131" i="4"/>
  <c r="L130" i="4"/>
  <c r="L128" i="4"/>
  <c r="L127" i="4"/>
  <c r="L126" i="4"/>
  <c r="L125" i="4"/>
  <c r="L124" i="4"/>
  <c r="L123" i="4"/>
  <c r="L122" i="4"/>
  <c r="L120" i="4"/>
  <c r="L119" i="4"/>
  <c r="L118" i="4"/>
  <c r="L117" i="4"/>
  <c r="L116" i="4"/>
  <c r="L115" i="4"/>
  <c r="L114" i="4"/>
  <c r="L112" i="4"/>
  <c r="L111" i="4"/>
  <c r="L110" i="4"/>
  <c r="L109" i="4"/>
  <c r="L108" i="4"/>
  <c r="L107" i="4"/>
  <c r="L106" i="4"/>
  <c r="L104" i="4"/>
  <c r="L103" i="4"/>
  <c r="L102" i="4"/>
  <c r="L101" i="4"/>
  <c r="L100" i="4"/>
  <c r="L99" i="4"/>
  <c r="L98" i="4"/>
  <c r="L96" i="4"/>
  <c r="L95" i="4"/>
  <c r="L94" i="4"/>
  <c r="L93" i="4"/>
  <c r="L92" i="4"/>
  <c r="L91" i="4"/>
  <c r="L90" i="4"/>
  <c r="L88" i="4"/>
  <c r="L87" i="4"/>
  <c r="L86" i="4"/>
  <c r="L85" i="4"/>
  <c r="L84" i="4"/>
  <c r="L83" i="4"/>
  <c r="L82" i="4"/>
  <c r="L80" i="4"/>
  <c r="L79" i="4"/>
  <c r="L78" i="4"/>
  <c r="L77" i="4"/>
  <c r="L76" i="4"/>
  <c r="L75" i="4"/>
  <c r="L74" i="4"/>
  <c r="L72" i="4"/>
  <c r="L71" i="4"/>
  <c r="L70" i="4"/>
  <c r="L69" i="4"/>
  <c r="L68" i="4"/>
  <c r="L67" i="4"/>
  <c r="L66" i="4"/>
  <c r="AS64" i="4"/>
  <c r="AT64" i="4" s="1"/>
  <c r="AR64" i="4"/>
  <c r="AQ64" i="4"/>
  <c r="AP64" i="4"/>
  <c r="AO64" i="4"/>
  <c r="AL64" i="4"/>
  <c r="AM64" i="4" s="1"/>
  <c r="AK64" i="4"/>
  <c r="AI64" i="4"/>
  <c r="AH64" i="4"/>
  <c r="AG64" i="4"/>
  <c r="AD64" i="4"/>
  <c r="AE64" i="4" s="1"/>
  <c r="AC64" i="4"/>
  <c r="AA64" i="4"/>
  <c r="Z64" i="4"/>
  <c r="Y64" i="4"/>
  <c r="X64" i="4"/>
  <c r="Q64" i="4"/>
  <c r="P64" i="4"/>
  <c r="O64" i="4"/>
  <c r="N64" i="4"/>
  <c r="M64" i="4"/>
  <c r="L64" i="4"/>
  <c r="R64" i="4" s="1"/>
  <c r="AS63" i="4"/>
  <c r="AT63" i="4" s="1"/>
  <c r="AR63" i="4"/>
  <c r="AP63" i="4"/>
  <c r="AO63" i="4"/>
  <c r="AQ63" i="4" s="1"/>
  <c r="AL63" i="4"/>
  <c r="AM63" i="4" s="1"/>
  <c r="AK63" i="4"/>
  <c r="AH63" i="4"/>
  <c r="AG63" i="4"/>
  <c r="AI63" i="4" s="1"/>
  <c r="AD63" i="4"/>
  <c r="AE63" i="4" s="1"/>
  <c r="AC63" i="4"/>
  <c r="Z63" i="4"/>
  <c r="Y63" i="4"/>
  <c r="AA63" i="4" s="1"/>
  <c r="X63" i="4"/>
  <c r="Q63" i="4"/>
  <c r="P63" i="4"/>
  <c r="O63" i="4"/>
  <c r="N63" i="4"/>
  <c r="M63" i="4"/>
  <c r="L63" i="4"/>
  <c r="R63" i="4" s="1"/>
  <c r="AS62" i="4"/>
  <c r="AT62" i="4" s="1"/>
  <c r="AR62" i="4"/>
  <c r="AQ62" i="4"/>
  <c r="AP62" i="4"/>
  <c r="AO62" i="4"/>
  <c r="AL62" i="4"/>
  <c r="AM62" i="4" s="1"/>
  <c r="AK62" i="4"/>
  <c r="AI62" i="4"/>
  <c r="AH62" i="4"/>
  <c r="AG62" i="4"/>
  <c r="AD62" i="4"/>
  <c r="AE62" i="4" s="1"/>
  <c r="AC62" i="4"/>
  <c r="AA62" i="4"/>
  <c r="Z62" i="4"/>
  <c r="Y62" i="4"/>
  <c r="X62" i="4"/>
  <c r="Q62" i="4"/>
  <c r="P62" i="4"/>
  <c r="O62" i="4"/>
  <c r="N62" i="4"/>
  <c r="M62" i="4"/>
  <c r="L62" i="4"/>
  <c r="R62" i="4" s="1"/>
  <c r="AS61" i="4"/>
  <c r="AT61" i="4" s="1"/>
  <c r="AR61" i="4"/>
  <c r="AQ61" i="4"/>
  <c r="AP61" i="4"/>
  <c r="AO61" i="4"/>
  <c r="AL61" i="4"/>
  <c r="AM61" i="4" s="1"/>
  <c r="AK61" i="4"/>
  <c r="AI61" i="4"/>
  <c r="AH61" i="4"/>
  <c r="AG61" i="4"/>
  <c r="AD61" i="4"/>
  <c r="AE61" i="4" s="1"/>
  <c r="AC61" i="4"/>
  <c r="AA61" i="4"/>
  <c r="Z61" i="4"/>
  <c r="Y61" i="4"/>
  <c r="X61" i="4"/>
  <c r="Q61" i="4"/>
  <c r="P61" i="4"/>
  <c r="O61" i="4"/>
  <c r="N61" i="4"/>
  <c r="M61" i="4"/>
  <c r="L61" i="4"/>
  <c r="R61" i="4" s="1"/>
  <c r="AS60" i="4"/>
  <c r="AT60" i="4" s="1"/>
  <c r="AR60" i="4"/>
  <c r="AP60" i="4"/>
  <c r="AO60" i="4"/>
  <c r="AQ60" i="4" s="1"/>
  <c r="AL60" i="4"/>
  <c r="AM60" i="4" s="1"/>
  <c r="AK60" i="4"/>
  <c r="AH60" i="4"/>
  <c r="AG60" i="4"/>
  <c r="AI60" i="4" s="1"/>
  <c r="AD60" i="4"/>
  <c r="AE60" i="4" s="1"/>
  <c r="AC60" i="4"/>
  <c r="Z60" i="4"/>
  <c r="Y60" i="4"/>
  <c r="AA60" i="4" s="1"/>
  <c r="X60" i="4"/>
  <c r="Q60" i="4"/>
  <c r="P60" i="4"/>
  <c r="O60" i="4"/>
  <c r="N60" i="4"/>
  <c r="M60" i="4"/>
  <c r="L60" i="4"/>
  <c r="R60" i="4" s="1"/>
  <c r="AS59" i="4"/>
  <c r="AT59" i="4" s="1"/>
  <c r="AR59" i="4"/>
  <c r="AQ59" i="4"/>
  <c r="AP59" i="4"/>
  <c r="AO59" i="4"/>
  <c r="AL59" i="4"/>
  <c r="AM59" i="4" s="1"/>
  <c r="AK59" i="4"/>
  <c r="AI59" i="4"/>
  <c r="AH59" i="4"/>
  <c r="AG59" i="4"/>
  <c r="AD59" i="4"/>
  <c r="AE59" i="4" s="1"/>
  <c r="AC59" i="4"/>
  <c r="AA59" i="4"/>
  <c r="Z59" i="4"/>
  <c r="Y59" i="4"/>
  <c r="X59" i="4"/>
  <c r="R59" i="4"/>
  <c r="Q59" i="4"/>
  <c r="P59" i="4"/>
  <c r="O59" i="4"/>
  <c r="N59" i="4"/>
  <c r="M59" i="4"/>
  <c r="AS58" i="4"/>
  <c r="AP58" i="4"/>
  <c r="AQ58" i="4" s="1"/>
  <c r="AO58" i="4"/>
  <c r="AL58" i="4"/>
  <c r="AK58" i="4"/>
  <c r="AM58" i="4" s="1"/>
  <c r="AH58" i="4"/>
  <c r="AI58" i="4" s="1"/>
  <c r="AG58" i="4"/>
  <c r="AD58" i="4"/>
  <c r="AC58" i="4"/>
  <c r="AE58" i="4" s="1"/>
  <c r="X58" i="4"/>
  <c r="Y58" i="4" s="1"/>
  <c r="P58" i="4"/>
  <c r="O58" i="4"/>
  <c r="L58" i="4"/>
  <c r="K58" i="4"/>
  <c r="Q58" i="4" s="1"/>
  <c r="H58" i="4"/>
  <c r="N58" i="4" s="1"/>
  <c r="G58" i="4"/>
  <c r="M58" i="4" s="1"/>
  <c r="AS57" i="4"/>
  <c r="AP57" i="4"/>
  <c r="AQ57" i="4" s="1"/>
  <c r="AO57" i="4"/>
  <c r="AL57" i="4"/>
  <c r="AK57" i="4"/>
  <c r="AM57" i="4" s="1"/>
  <c r="AH57" i="4"/>
  <c r="AI57" i="4" s="1"/>
  <c r="AG57" i="4"/>
  <c r="AD57" i="4"/>
  <c r="AC57" i="4"/>
  <c r="AE57" i="4" s="1"/>
  <c r="X57" i="4"/>
  <c r="Y57" i="4" s="1"/>
  <c r="O57" i="4"/>
  <c r="L57" i="4"/>
  <c r="K57" i="4"/>
  <c r="Q57" i="4" s="1"/>
  <c r="J57" i="4"/>
  <c r="P57" i="4" s="1"/>
  <c r="H57" i="4"/>
  <c r="N57" i="4" s="1"/>
  <c r="G57" i="4"/>
  <c r="M57" i="4" s="1"/>
  <c r="AS56" i="4"/>
  <c r="AQ56" i="4"/>
  <c r="AP56" i="4"/>
  <c r="AO56" i="4"/>
  <c r="AL56" i="4"/>
  <c r="AM56" i="4" s="1"/>
  <c r="AK56" i="4"/>
  <c r="AI56" i="4"/>
  <c r="AH56" i="4"/>
  <c r="AG56" i="4"/>
  <c r="AD56" i="4"/>
  <c r="AE56" i="4" s="1"/>
  <c r="AC56" i="4"/>
  <c r="Z56" i="4"/>
  <c r="AR56" i="4"/>
  <c r="P56" i="4"/>
  <c r="O56" i="4"/>
  <c r="M56" i="4"/>
  <c r="K56" i="4"/>
  <c r="L56" i="4" s="1"/>
  <c r="H56" i="4"/>
  <c r="N56" i="4" s="1"/>
  <c r="G56" i="4"/>
  <c r="AS55" i="4"/>
  <c r="AT55" i="4" s="1"/>
  <c r="AR55" i="4"/>
  <c r="AQ55" i="4"/>
  <c r="AP55" i="4"/>
  <c r="AO55" i="4"/>
  <c r="AL55" i="4"/>
  <c r="AM55" i="4" s="1"/>
  <c r="AK55" i="4"/>
  <c r="AI55" i="4"/>
  <c r="AH55" i="4"/>
  <c r="AG55" i="4"/>
  <c r="AD55" i="4"/>
  <c r="AE55" i="4" s="1"/>
  <c r="AC55" i="4"/>
  <c r="AA55" i="4"/>
  <c r="Z55" i="4"/>
  <c r="Y55" i="4"/>
  <c r="Q55" i="4"/>
  <c r="P55" i="4"/>
  <c r="O55" i="4"/>
  <c r="N55" i="4"/>
  <c r="M55" i="4"/>
  <c r="L55" i="4"/>
  <c r="R55" i="4" s="1"/>
  <c r="AT54" i="4"/>
  <c r="AS54" i="4"/>
  <c r="AR54" i="4"/>
  <c r="AQ54" i="4"/>
  <c r="AP54" i="4"/>
  <c r="AO54" i="4"/>
  <c r="AM54" i="4"/>
  <c r="AL54" i="4"/>
  <c r="AK54" i="4"/>
  <c r="AI54" i="4"/>
  <c r="AH54" i="4"/>
  <c r="AG54" i="4"/>
  <c r="AE54" i="4"/>
  <c r="AD54" i="4"/>
  <c r="AC54" i="4"/>
  <c r="AA54" i="4"/>
  <c r="Y54" i="4"/>
  <c r="Q54" i="4"/>
  <c r="P54" i="4"/>
  <c r="O54" i="4"/>
  <c r="N54" i="4"/>
  <c r="M54" i="4"/>
  <c r="L54" i="4"/>
  <c r="R54" i="4" s="1"/>
  <c r="AT53" i="4"/>
  <c r="AS53" i="4"/>
  <c r="AR53" i="4"/>
  <c r="AQ53" i="4"/>
  <c r="AP53" i="4"/>
  <c r="AO53" i="4"/>
  <c r="AM53" i="4"/>
  <c r="AL53" i="4"/>
  <c r="AK53" i="4"/>
  <c r="AI53" i="4"/>
  <c r="AH53" i="4"/>
  <c r="AG53" i="4"/>
  <c r="AE53" i="4"/>
  <c r="AD53" i="4"/>
  <c r="AC53" i="4"/>
  <c r="AA53" i="4"/>
  <c r="Z53" i="4"/>
  <c r="Y53" i="4"/>
  <c r="Q53" i="4"/>
  <c r="P53" i="4"/>
  <c r="O53" i="4"/>
  <c r="N53" i="4"/>
  <c r="M53" i="4"/>
  <c r="L53" i="4"/>
  <c r="R53" i="4" s="1"/>
  <c r="AS52" i="4"/>
  <c r="AT52" i="4" s="1"/>
  <c r="AR52" i="4"/>
  <c r="AP52" i="4"/>
  <c r="AO52" i="4"/>
  <c r="AQ52" i="4" s="1"/>
  <c r="AL52" i="4"/>
  <c r="AM52" i="4" s="1"/>
  <c r="AK52" i="4"/>
  <c r="AH52" i="4"/>
  <c r="AG52" i="4"/>
  <c r="AI52" i="4" s="1"/>
  <c r="AD52" i="4"/>
  <c r="AE52" i="4" s="1"/>
  <c r="AC52" i="4"/>
  <c r="Z52" i="4"/>
  <c r="Y52" i="4"/>
  <c r="AA52" i="4" s="1"/>
  <c r="Q52" i="4"/>
  <c r="P52" i="4"/>
  <c r="O52" i="4"/>
  <c r="N52" i="4"/>
  <c r="M52" i="4"/>
  <c r="L52" i="4"/>
  <c r="R52" i="4" s="1"/>
  <c r="AT51" i="4"/>
  <c r="AS51" i="4"/>
  <c r="AR51" i="4"/>
  <c r="AP51" i="4"/>
  <c r="AQ51" i="4" s="1"/>
  <c r="AO51" i="4"/>
  <c r="AM51" i="4"/>
  <c r="AL51" i="4"/>
  <c r="AK51" i="4"/>
  <c r="AH51" i="4"/>
  <c r="AI51" i="4" s="1"/>
  <c r="AG51" i="4"/>
  <c r="AE51" i="4"/>
  <c r="AD51" i="4"/>
  <c r="AC51" i="4"/>
  <c r="Z51" i="4"/>
  <c r="AA51" i="4" s="1"/>
  <c r="Y51" i="4"/>
  <c r="Q51" i="4"/>
  <c r="P51" i="4"/>
  <c r="O51" i="4"/>
  <c r="N51" i="4"/>
  <c r="M51" i="4"/>
  <c r="L51" i="4"/>
  <c r="R51" i="4" s="1"/>
  <c r="AT50" i="4"/>
  <c r="AS50" i="4"/>
  <c r="AR50" i="4"/>
  <c r="AQ50" i="4"/>
  <c r="AP50" i="4"/>
  <c r="AO50" i="4"/>
  <c r="AM50" i="4"/>
  <c r="AL50" i="4"/>
  <c r="AK50" i="4"/>
  <c r="AI50" i="4"/>
  <c r="AH50" i="4"/>
  <c r="AG50" i="4"/>
  <c r="AE50" i="4"/>
  <c r="AD50" i="4"/>
  <c r="AC50" i="4"/>
  <c r="AA50" i="4"/>
  <c r="Z50" i="4"/>
  <c r="Y50" i="4"/>
  <c r="R50" i="4"/>
  <c r="Q50" i="4"/>
  <c r="P50" i="4"/>
  <c r="O50" i="4"/>
  <c r="N50" i="4"/>
  <c r="M50" i="4"/>
  <c r="AS49" i="4"/>
  <c r="AR49" i="4"/>
  <c r="AT49" i="4" s="1"/>
  <c r="AQ49" i="4"/>
  <c r="AP49" i="4"/>
  <c r="AO49" i="4"/>
  <c r="AM49" i="4"/>
  <c r="AL49" i="4"/>
  <c r="AK49" i="4"/>
  <c r="AI49" i="4"/>
  <c r="AH49" i="4"/>
  <c r="AG49" i="4"/>
  <c r="AE49" i="4"/>
  <c r="AD49" i="4"/>
  <c r="AC49" i="4"/>
  <c r="Z49" i="4"/>
  <c r="X49" i="4"/>
  <c r="R49" i="4" s="1"/>
  <c r="Q49" i="4"/>
  <c r="P49" i="4"/>
  <c r="O49" i="4"/>
  <c r="N49" i="4"/>
  <c r="M49" i="4"/>
  <c r="L49" i="4"/>
  <c r="AS48" i="4"/>
  <c r="AR48" i="4"/>
  <c r="AQ48" i="4"/>
  <c r="AP48" i="4"/>
  <c r="AO48" i="4"/>
  <c r="AL48" i="4"/>
  <c r="AM48" i="4" s="1"/>
  <c r="AK48" i="4"/>
  <c r="AI48" i="4"/>
  <c r="AH48" i="4"/>
  <c r="AG48" i="4"/>
  <c r="AD48" i="4"/>
  <c r="AE48" i="4" s="1"/>
  <c r="AC48" i="4"/>
  <c r="Z48" i="4"/>
  <c r="X48" i="4"/>
  <c r="Y48" i="4" s="1"/>
  <c r="AA48" i="4" s="1"/>
  <c r="Q48" i="4"/>
  <c r="P48" i="4"/>
  <c r="O48" i="4"/>
  <c r="N48" i="4"/>
  <c r="M48" i="4"/>
  <c r="L48" i="4"/>
  <c r="R48" i="4" s="1"/>
  <c r="AS47" i="4"/>
  <c r="AT47" i="4" s="1"/>
  <c r="AR47" i="4"/>
  <c r="AP47" i="4"/>
  <c r="AO47" i="4"/>
  <c r="AQ47" i="4" s="1"/>
  <c r="AL47" i="4"/>
  <c r="AM47" i="4" s="1"/>
  <c r="AK47" i="4"/>
  <c r="AH47" i="4"/>
  <c r="AG47" i="4"/>
  <c r="AI47" i="4" s="1"/>
  <c r="AD47" i="4"/>
  <c r="AE47" i="4" s="1"/>
  <c r="AC47" i="4"/>
  <c r="Z47" i="4"/>
  <c r="Y47" i="4"/>
  <c r="AA47" i="4" s="1"/>
  <c r="X47" i="4"/>
  <c r="Q47" i="4"/>
  <c r="P47" i="4"/>
  <c r="O47" i="4"/>
  <c r="N47" i="4"/>
  <c r="M47" i="4"/>
  <c r="L47" i="4"/>
  <c r="R47" i="4" s="1"/>
  <c r="AT46" i="4"/>
  <c r="AS46" i="4"/>
  <c r="AR46" i="4"/>
  <c r="AQ46" i="4"/>
  <c r="AP46" i="4"/>
  <c r="AO46" i="4"/>
  <c r="AM46" i="4"/>
  <c r="AL46" i="4"/>
  <c r="AK46" i="4"/>
  <c r="AI46" i="4"/>
  <c r="AH46" i="4"/>
  <c r="AG46" i="4"/>
  <c r="AE46" i="4"/>
  <c r="AD46" i="4"/>
  <c r="AC46" i="4"/>
  <c r="AA46" i="4"/>
  <c r="Z46" i="4"/>
  <c r="Y46" i="4"/>
  <c r="Q46" i="4"/>
  <c r="P46" i="4"/>
  <c r="O46" i="4"/>
  <c r="N46" i="4"/>
  <c r="M46" i="4"/>
  <c r="L46" i="4"/>
  <c r="R46" i="4" s="1"/>
  <c r="AS45" i="4"/>
  <c r="AR45" i="4"/>
  <c r="AT45" i="4" s="1"/>
  <c r="AP45" i="4"/>
  <c r="AQ45" i="4" s="1"/>
  <c r="AO45" i="4"/>
  <c r="AL45" i="4"/>
  <c r="AK45" i="4"/>
  <c r="AM45" i="4" s="1"/>
  <c r="AH45" i="4"/>
  <c r="AI45" i="4" s="1"/>
  <c r="AG45" i="4"/>
  <c r="AD45" i="4"/>
  <c r="AC45" i="4"/>
  <c r="AE45" i="4" s="1"/>
  <c r="Z45" i="4"/>
  <c r="AA45" i="4" s="1"/>
  <c r="Y45" i="4"/>
  <c r="Q45" i="4"/>
  <c r="P45" i="4"/>
  <c r="O45" i="4"/>
  <c r="N45" i="4"/>
  <c r="M45" i="4"/>
  <c r="L45" i="4"/>
  <c r="R45" i="4" s="1"/>
  <c r="AS44" i="4"/>
  <c r="AT44" i="4" s="1"/>
  <c r="AR44" i="4"/>
  <c r="AQ44" i="4"/>
  <c r="AP44" i="4"/>
  <c r="AO44" i="4"/>
  <c r="AL44" i="4"/>
  <c r="AM44" i="4" s="1"/>
  <c r="AK44" i="4"/>
  <c r="AI44" i="4"/>
  <c r="AH44" i="4"/>
  <c r="AG44" i="4"/>
  <c r="AD44" i="4"/>
  <c r="AE44" i="4" s="1"/>
  <c r="AC44" i="4"/>
  <c r="AA44" i="4"/>
  <c r="Z44" i="4"/>
  <c r="Y44" i="4"/>
  <c r="Q44" i="4"/>
  <c r="P44" i="4"/>
  <c r="O44" i="4"/>
  <c r="N44" i="4"/>
  <c r="M44" i="4"/>
  <c r="L44" i="4"/>
  <c r="R44" i="4" s="1"/>
  <c r="AT43" i="4"/>
  <c r="AS43" i="4"/>
  <c r="AR43" i="4"/>
  <c r="AQ43" i="4"/>
  <c r="AP43" i="4"/>
  <c r="AO43" i="4"/>
  <c r="AM43" i="4"/>
  <c r="AL43" i="4"/>
  <c r="AK43" i="4"/>
  <c r="AI43" i="4"/>
  <c r="AH43" i="4"/>
  <c r="AG43" i="4"/>
  <c r="AE43" i="4"/>
  <c r="AD43" i="4"/>
  <c r="AC43" i="4"/>
  <c r="AA43" i="4"/>
  <c r="Z43" i="4"/>
  <c r="Y43" i="4"/>
  <c r="Q43" i="4"/>
  <c r="P43" i="4"/>
  <c r="O43" i="4"/>
  <c r="N43" i="4"/>
  <c r="M43" i="4"/>
  <c r="L43" i="4"/>
  <c r="R43" i="4" s="1"/>
  <c r="AS42" i="4"/>
  <c r="AT42" i="4" s="1"/>
  <c r="AR42" i="4"/>
  <c r="AP42" i="4"/>
  <c r="AO42" i="4"/>
  <c r="AQ42" i="4" s="1"/>
  <c r="AL42" i="4"/>
  <c r="AM42" i="4" s="1"/>
  <c r="AK42" i="4"/>
  <c r="AH42" i="4"/>
  <c r="AG42" i="4"/>
  <c r="AI42" i="4" s="1"/>
  <c r="AD42" i="4"/>
  <c r="AE42" i="4" s="1"/>
  <c r="AC42" i="4"/>
  <c r="Z42" i="4"/>
  <c r="Y42" i="4"/>
  <c r="AA42" i="4" s="1"/>
  <c r="Q42" i="4"/>
  <c r="P42" i="4"/>
  <c r="O42" i="4"/>
  <c r="N42" i="4"/>
  <c r="M42" i="4"/>
  <c r="L42" i="4"/>
  <c r="R42" i="4" s="1"/>
  <c r="AT41" i="4"/>
  <c r="AS41" i="4"/>
  <c r="AR41" i="4"/>
  <c r="AP41" i="4"/>
  <c r="AQ41" i="4" s="1"/>
  <c r="AO41" i="4"/>
  <c r="AM41" i="4"/>
  <c r="AL41" i="4"/>
  <c r="AK41" i="4"/>
  <c r="AH41" i="4"/>
  <c r="AI41" i="4" s="1"/>
  <c r="AG41" i="4"/>
  <c r="AE41" i="4"/>
  <c r="AD41" i="4"/>
  <c r="AC41" i="4"/>
  <c r="Z41" i="4"/>
  <c r="AA41" i="4" s="1"/>
  <c r="Y41" i="4"/>
  <c r="Q41" i="4"/>
  <c r="P41" i="4"/>
  <c r="O41" i="4"/>
  <c r="N41" i="4"/>
  <c r="M41" i="4"/>
  <c r="L41" i="4"/>
  <c r="R41" i="4" s="1"/>
  <c r="AT40" i="4"/>
  <c r="AS40" i="4"/>
  <c r="AR40" i="4"/>
  <c r="AQ40" i="4"/>
  <c r="AP40" i="4"/>
  <c r="AO40" i="4"/>
  <c r="AM40" i="4"/>
  <c r="AL40" i="4"/>
  <c r="AK40" i="4"/>
  <c r="AI40" i="4"/>
  <c r="AH40" i="4"/>
  <c r="AG40" i="4"/>
  <c r="AE40" i="4"/>
  <c r="AD40" i="4"/>
  <c r="AC40" i="4"/>
  <c r="AA40" i="4"/>
  <c r="Z40" i="4"/>
  <c r="Y40" i="4"/>
  <c r="Q40" i="4"/>
  <c r="P40" i="4"/>
  <c r="O40" i="4"/>
  <c r="N40" i="4"/>
  <c r="M40" i="4"/>
  <c r="L40" i="4"/>
  <c r="R40" i="4" s="1"/>
  <c r="AS39" i="4"/>
  <c r="AR39" i="4"/>
  <c r="AT39" i="4" s="1"/>
  <c r="AP39" i="4"/>
  <c r="AQ39" i="4" s="1"/>
  <c r="AO39" i="4"/>
  <c r="AL39" i="4"/>
  <c r="AK39" i="4"/>
  <c r="AM39" i="4" s="1"/>
  <c r="AH39" i="4"/>
  <c r="AI39" i="4" s="1"/>
  <c r="AG39" i="4"/>
  <c r="AD39" i="4"/>
  <c r="AC39" i="4"/>
  <c r="AE39" i="4" s="1"/>
  <c r="Z39" i="4"/>
  <c r="AA39" i="4" s="1"/>
  <c r="Y39" i="4"/>
  <c r="Q39" i="4"/>
  <c r="P39" i="4"/>
  <c r="O39" i="4"/>
  <c r="N39" i="4"/>
  <c r="M39" i="4"/>
  <c r="L39" i="4"/>
  <c r="R39" i="4" s="1"/>
  <c r="AS38" i="4"/>
  <c r="AT38" i="4" s="1"/>
  <c r="AR38" i="4"/>
  <c r="AQ38" i="4"/>
  <c r="AP38" i="4"/>
  <c r="AO38" i="4"/>
  <c r="AL38" i="4"/>
  <c r="AM38" i="4" s="1"/>
  <c r="AK38" i="4"/>
  <c r="AI38" i="4"/>
  <c r="AH38" i="4"/>
  <c r="AG38" i="4"/>
  <c r="AD38" i="4"/>
  <c r="AE38" i="4" s="1"/>
  <c r="AC38" i="4"/>
  <c r="AA38" i="4"/>
  <c r="Z38" i="4"/>
  <c r="Y38" i="4"/>
  <c r="Q38" i="4"/>
  <c r="P38" i="4"/>
  <c r="O38" i="4"/>
  <c r="N38" i="4"/>
  <c r="M38" i="4"/>
  <c r="L38" i="4"/>
  <c r="R38" i="4" s="1"/>
  <c r="AT37" i="4"/>
  <c r="AS37" i="4"/>
  <c r="AR37" i="4"/>
  <c r="AQ37" i="4"/>
  <c r="AP37" i="4"/>
  <c r="AO37" i="4"/>
  <c r="AM37" i="4"/>
  <c r="AL37" i="4"/>
  <c r="AK37" i="4"/>
  <c r="AI37" i="4"/>
  <c r="AH37" i="4"/>
  <c r="AG37" i="4"/>
  <c r="AE37" i="4"/>
  <c r="AD37" i="4"/>
  <c r="AC37" i="4"/>
  <c r="AA37" i="4"/>
  <c r="Z37" i="4"/>
  <c r="Y37" i="4"/>
  <c r="Q37" i="4"/>
  <c r="P37" i="4"/>
  <c r="O37" i="4"/>
  <c r="N37" i="4"/>
  <c r="M37" i="4"/>
  <c r="L37" i="4"/>
  <c r="R37" i="4" s="1"/>
  <c r="AS36" i="4"/>
  <c r="AT36" i="4" s="1"/>
  <c r="AR36" i="4"/>
  <c r="AP36" i="4"/>
  <c r="AO36" i="4"/>
  <c r="AQ36" i="4" s="1"/>
  <c r="AL36" i="4"/>
  <c r="AM36" i="4" s="1"/>
  <c r="AK36" i="4"/>
  <c r="AH36" i="4"/>
  <c r="AG36" i="4"/>
  <c r="AI36" i="4" s="1"/>
  <c r="AD36" i="4"/>
  <c r="AE36" i="4" s="1"/>
  <c r="AC36" i="4"/>
  <c r="Z36" i="4"/>
  <c r="Y36" i="4"/>
  <c r="AA36" i="4" s="1"/>
  <c r="Q36" i="4"/>
  <c r="P36" i="4"/>
  <c r="O36" i="4"/>
  <c r="N36" i="4"/>
  <c r="M36" i="4"/>
  <c r="L36" i="4"/>
  <c r="R36" i="4" s="1"/>
  <c r="AT35" i="4"/>
  <c r="AS35" i="4"/>
  <c r="AR35" i="4"/>
  <c r="AP35" i="4"/>
  <c r="AQ35" i="4" s="1"/>
  <c r="AO35" i="4"/>
  <c r="AM35" i="4"/>
  <c r="AL35" i="4"/>
  <c r="AK35" i="4"/>
  <c r="AH35" i="4"/>
  <c r="AI35" i="4" s="1"/>
  <c r="AG35" i="4"/>
  <c r="AE35" i="4"/>
  <c r="AD35" i="4"/>
  <c r="AC35" i="4"/>
  <c r="Z35" i="4"/>
  <c r="AA35" i="4" s="1"/>
  <c r="Y35" i="4"/>
  <c r="Q35" i="4"/>
  <c r="P35" i="4"/>
  <c r="O35" i="4"/>
  <c r="N35" i="4"/>
  <c r="M35" i="4"/>
  <c r="L35" i="4"/>
  <c r="R35" i="4" s="1"/>
  <c r="AT34" i="4"/>
  <c r="AS34" i="4"/>
  <c r="AR34" i="4"/>
  <c r="AQ34" i="4"/>
  <c r="AP34" i="4"/>
  <c r="AO34" i="4"/>
  <c r="AM34" i="4"/>
  <c r="AL34" i="4"/>
  <c r="AK34" i="4"/>
  <c r="AI34" i="4"/>
  <c r="AH34" i="4"/>
  <c r="AG34" i="4"/>
  <c r="AE34" i="4"/>
  <c r="AD34" i="4"/>
  <c r="AC34" i="4"/>
  <c r="AA34" i="4"/>
  <c r="Z34" i="4"/>
  <c r="Y34" i="4"/>
  <c r="Q34" i="4"/>
  <c r="P34" i="4"/>
  <c r="O34" i="4"/>
  <c r="N34" i="4"/>
  <c r="M34" i="4"/>
  <c r="L34" i="4"/>
  <c r="R34" i="4" s="1"/>
  <c r="AS33" i="4"/>
  <c r="AR33" i="4"/>
  <c r="AT33" i="4" s="1"/>
  <c r="AP33" i="4"/>
  <c r="AQ33" i="4" s="1"/>
  <c r="AO33" i="4"/>
  <c r="AL33" i="4"/>
  <c r="AK33" i="4"/>
  <c r="AM33" i="4" s="1"/>
  <c r="AH33" i="4"/>
  <c r="AI33" i="4" s="1"/>
  <c r="AG33" i="4"/>
  <c r="AD33" i="4"/>
  <c r="AC33" i="4"/>
  <c r="AE33" i="4" s="1"/>
  <c r="Z33" i="4"/>
  <c r="AA33" i="4" s="1"/>
  <c r="Y33" i="4"/>
  <c r="Q33" i="4"/>
  <c r="P33" i="4"/>
  <c r="O33" i="4"/>
  <c r="N33" i="4"/>
  <c r="M33" i="4"/>
  <c r="L33" i="4"/>
  <c r="R33" i="4" s="1"/>
  <c r="AS32" i="4"/>
  <c r="AT32" i="4" s="1"/>
  <c r="AR32" i="4"/>
  <c r="AQ32" i="4"/>
  <c r="AP32" i="4"/>
  <c r="AO32" i="4"/>
  <c r="AL32" i="4"/>
  <c r="AM32" i="4" s="1"/>
  <c r="AK32" i="4"/>
  <c r="AI32" i="4"/>
  <c r="AH32" i="4"/>
  <c r="AG32" i="4"/>
  <c r="AD32" i="4"/>
  <c r="AE32" i="4" s="1"/>
  <c r="AC32" i="4"/>
  <c r="AA32" i="4"/>
  <c r="Z32" i="4"/>
  <c r="Y32" i="4"/>
  <c r="Q32" i="4"/>
  <c r="P32" i="4"/>
  <c r="O32" i="4"/>
  <c r="N32" i="4"/>
  <c r="M32" i="4"/>
  <c r="L32" i="4"/>
  <c r="R32" i="4" s="1"/>
  <c r="AT31" i="4"/>
  <c r="AS31" i="4"/>
  <c r="AR31" i="4"/>
  <c r="AQ31" i="4"/>
  <c r="AP31" i="4"/>
  <c r="AO31" i="4"/>
  <c r="AM31" i="4"/>
  <c r="AL31" i="4"/>
  <c r="AK31" i="4"/>
  <c r="AI31" i="4"/>
  <c r="AH31" i="4"/>
  <c r="AG31" i="4"/>
  <c r="AE31" i="4"/>
  <c r="AD31" i="4"/>
  <c r="AC31" i="4"/>
  <c r="AA31" i="4"/>
  <c r="Z31" i="4"/>
  <c r="Y31" i="4"/>
  <c r="Q31" i="4"/>
  <c r="P31" i="4"/>
  <c r="O31" i="4"/>
  <c r="N31" i="4"/>
  <c r="M31" i="4"/>
  <c r="L31" i="4"/>
  <c r="R31" i="4" s="1"/>
  <c r="AS30" i="4"/>
  <c r="AT30" i="4" s="1"/>
  <c r="AR30" i="4"/>
  <c r="AP30" i="4"/>
  <c r="AO30" i="4"/>
  <c r="AQ30" i="4" s="1"/>
  <c r="AL30" i="4"/>
  <c r="AM30" i="4" s="1"/>
  <c r="AK30" i="4"/>
  <c r="AH30" i="4"/>
  <c r="AG30" i="4"/>
  <c r="AI30" i="4" s="1"/>
  <c r="AD30" i="4"/>
  <c r="AE30" i="4" s="1"/>
  <c r="AC30" i="4"/>
  <c r="Z30" i="4"/>
  <c r="Y30" i="4"/>
  <c r="AA30" i="4" s="1"/>
  <c r="Q30" i="4"/>
  <c r="P30" i="4"/>
  <c r="O30" i="4"/>
  <c r="N30" i="4"/>
  <c r="M30" i="4"/>
  <c r="L30" i="4"/>
  <c r="R30" i="4" s="1"/>
  <c r="AT29" i="4"/>
  <c r="AS29" i="4"/>
  <c r="AR29" i="4"/>
  <c r="AP29" i="4"/>
  <c r="AQ29" i="4" s="1"/>
  <c r="AO29" i="4"/>
  <c r="AM29" i="4"/>
  <c r="AL29" i="4"/>
  <c r="AK29" i="4"/>
  <c r="AH29" i="4"/>
  <c r="AI29" i="4" s="1"/>
  <c r="AG29" i="4"/>
  <c r="AE29" i="4"/>
  <c r="AD29" i="4"/>
  <c r="AC29" i="4"/>
  <c r="Z29" i="4"/>
  <c r="AA29" i="4" s="1"/>
  <c r="Y29" i="4"/>
  <c r="Q29" i="4"/>
  <c r="P29" i="4"/>
  <c r="O29" i="4"/>
  <c r="N29" i="4"/>
  <c r="M29" i="4"/>
  <c r="L29" i="4"/>
  <c r="R29" i="4" s="1"/>
  <c r="AT28" i="4"/>
  <c r="AS28" i="4"/>
  <c r="AR28" i="4"/>
  <c r="AQ28" i="4"/>
  <c r="AP28" i="4"/>
  <c r="AO28" i="4"/>
  <c r="AM28" i="4"/>
  <c r="AL28" i="4"/>
  <c r="AK28" i="4"/>
  <c r="AI28" i="4"/>
  <c r="AH28" i="4"/>
  <c r="AG28" i="4"/>
  <c r="AE28" i="4"/>
  <c r="AD28" i="4"/>
  <c r="AC28" i="4"/>
  <c r="AA28" i="4"/>
  <c r="Z28" i="4"/>
  <c r="Y28" i="4"/>
  <c r="Q28" i="4"/>
  <c r="P28" i="4"/>
  <c r="O28" i="4"/>
  <c r="N28" i="4"/>
  <c r="M28" i="4"/>
  <c r="L28" i="4"/>
  <c r="R28" i="4" s="1"/>
  <c r="AS27" i="4"/>
  <c r="AR27" i="4"/>
  <c r="AT27" i="4" s="1"/>
  <c r="AP27" i="4"/>
  <c r="AQ27" i="4" s="1"/>
  <c r="AO27" i="4"/>
  <c r="AL27" i="4"/>
  <c r="AK27" i="4"/>
  <c r="AM27" i="4" s="1"/>
  <c r="AH27" i="4"/>
  <c r="AI27" i="4" s="1"/>
  <c r="AG27" i="4"/>
  <c r="AD27" i="4"/>
  <c r="AC27" i="4"/>
  <c r="AE27" i="4" s="1"/>
  <c r="Z27" i="4"/>
  <c r="AA27" i="4" s="1"/>
  <c r="Y27" i="4"/>
  <c r="Q27" i="4"/>
  <c r="P27" i="4"/>
  <c r="O27" i="4"/>
  <c r="N27" i="4"/>
  <c r="M27" i="4"/>
  <c r="L27" i="4"/>
  <c r="R27" i="4" s="1"/>
  <c r="AS26" i="4"/>
  <c r="AT26" i="4" s="1"/>
  <c r="AR26" i="4"/>
  <c r="AQ26" i="4"/>
  <c r="AP26" i="4"/>
  <c r="AO26" i="4"/>
  <c r="AL26" i="4"/>
  <c r="AM26" i="4" s="1"/>
  <c r="AK26" i="4"/>
  <c r="AI26" i="4"/>
  <c r="AH26" i="4"/>
  <c r="AG26" i="4"/>
  <c r="AD26" i="4"/>
  <c r="AE26" i="4" s="1"/>
  <c r="AC26" i="4"/>
  <c r="AA26" i="4"/>
  <c r="Z26" i="4"/>
  <c r="Y26" i="4"/>
  <c r="R26" i="4"/>
  <c r="Q26" i="4"/>
  <c r="P26" i="4"/>
  <c r="O26" i="4"/>
  <c r="N26" i="4"/>
  <c r="M26" i="4"/>
  <c r="AS25" i="4"/>
  <c r="AR25" i="4"/>
  <c r="AP25" i="4"/>
  <c r="AO25" i="4"/>
  <c r="AQ25" i="4" s="1"/>
  <c r="AL25" i="4"/>
  <c r="AM25" i="4" s="1"/>
  <c r="AK25" i="4"/>
  <c r="AI25" i="4"/>
  <c r="AH25" i="4"/>
  <c r="AG25" i="4"/>
  <c r="AD25" i="4"/>
  <c r="AE25" i="4" s="1"/>
  <c r="AC25" i="4"/>
  <c r="X25" i="4"/>
  <c r="Y25" i="4" s="1"/>
  <c r="Q25" i="4"/>
  <c r="P25" i="4"/>
  <c r="O25" i="4"/>
  <c r="N25" i="4"/>
  <c r="M25" i="4"/>
  <c r="L25" i="4"/>
  <c r="AS24" i="4"/>
  <c r="AP24" i="4"/>
  <c r="AO24" i="4"/>
  <c r="AQ24" i="4" s="1"/>
  <c r="AL24" i="4"/>
  <c r="AM24" i="4" s="1"/>
  <c r="AK24" i="4"/>
  <c r="AH24" i="4"/>
  <c r="AG24" i="4"/>
  <c r="AI24" i="4" s="1"/>
  <c r="AD24" i="4"/>
  <c r="AE24" i="4" s="1"/>
  <c r="AC24" i="4"/>
  <c r="X24" i="4"/>
  <c r="Y24" i="4" s="1"/>
  <c r="N24" i="4"/>
  <c r="M24" i="4"/>
  <c r="L24" i="4"/>
  <c r="K24" i="4"/>
  <c r="Q24" i="4" s="1"/>
  <c r="J24" i="4"/>
  <c r="P24" i="4" s="1"/>
  <c r="I24" i="4"/>
  <c r="O24" i="4" s="1"/>
  <c r="AT23" i="4"/>
  <c r="AS23" i="4"/>
  <c r="AR23" i="4"/>
  <c r="AP23" i="4"/>
  <c r="AO23" i="4"/>
  <c r="AQ23" i="4" s="1"/>
  <c r="AM23" i="4"/>
  <c r="AL23" i="4"/>
  <c r="AK23" i="4"/>
  <c r="AI23" i="4"/>
  <c r="AH23" i="4"/>
  <c r="AG23" i="4"/>
  <c r="AE23" i="4"/>
  <c r="AD23" i="4"/>
  <c r="AC23" i="4"/>
  <c r="Z23" i="4"/>
  <c r="X23" i="4"/>
  <c r="Q23" i="4"/>
  <c r="P23" i="4"/>
  <c r="O23" i="4"/>
  <c r="N23" i="4"/>
  <c r="M23" i="4"/>
  <c r="L23" i="4"/>
  <c r="AT22" i="4"/>
  <c r="AS22" i="4"/>
  <c r="AR22" i="4"/>
  <c r="AP22" i="4"/>
  <c r="AQ22" i="4" s="1"/>
  <c r="AO22" i="4"/>
  <c r="AM22" i="4"/>
  <c r="AL22" i="4"/>
  <c r="AK22" i="4"/>
  <c r="AH22" i="4"/>
  <c r="AI22" i="4" s="1"/>
  <c r="AG22" i="4"/>
  <c r="AE22" i="4"/>
  <c r="AD22" i="4"/>
  <c r="AC22" i="4"/>
  <c r="Z22" i="4"/>
  <c r="AA22" i="4" s="1"/>
  <c r="Y22" i="4"/>
  <c r="Q22" i="4"/>
  <c r="P22" i="4"/>
  <c r="O22" i="4"/>
  <c r="N22" i="4"/>
  <c r="M22" i="4"/>
  <c r="L22" i="4"/>
  <c r="R22" i="4" s="1"/>
  <c r="AT21" i="4"/>
  <c r="AS21" i="4"/>
  <c r="AR21" i="4"/>
  <c r="AQ21" i="4"/>
  <c r="AP21" i="4"/>
  <c r="AO21" i="4"/>
  <c r="AM21" i="4"/>
  <c r="AL21" i="4"/>
  <c r="AK21" i="4"/>
  <c r="AI21" i="4"/>
  <c r="AH21" i="4"/>
  <c r="AG21" i="4"/>
  <c r="AE21" i="4"/>
  <c r="AD21" i="4"/>
  <c r="AC21" i="4"/>
  <c r="AA21" i="4"/>
  <c r="Z21" i="4"/>
  <c r="Y21" i="4"/>
  <c r="Q21" i="4"/>
  <c r="P21" i="4"/>
  <c r="O21" i="4"/>
  <c r="N21" i="4"/>
  <c r="M21" i="4"/>
  <c r="L21" i="4"/>
  <c r="R21" i="4" s="1"/>
  <c r="AS20" i="4"/>
  <c r="AR20" i="4"/>
  <c r="AT20" i="4" s="1"/>
  <c r="AP20" i="4"/>
  <c r="AQ20" i="4" s="1"/>
  <c r="AO20" i="4"/>
  <c r="AL20" i="4"/>
  <c r="AK20" i="4"/>
  <c r="AM20" i="4" s="1"/>
  <c r="AH20" i="4"/>
  <c r="AI20" i="4" s="1"/>
  <c r="AG20" i="4"/>
  <c r="AD20" i="4"/>
  <c r="AC20" i="4"/>
  <c r="AE20" i="4" s="1"/>
  <c r="Z20" i="4"/>
  <c r="AA20" i="4" s="1"/>
  <c r="Y20" i="4"/>
  <c r="Q20" i="4"/>
  <c r="P20" i="4"/>
  <c r="O20" i="4"/>
  <c r="N20" i="4"/>
  <c r="M20" i="4"/>
  <c r="L20" i="4"/>
  <c r="R20" i="4" s="1"/>
  <c r="AS19" i="4"/>
  <c r="AT19" i="4" s="1"/>
  <c r="AR19" i="4"/>
  <c r="AQ19" i="4"/>
  <c r="AP19" i="4"/>
  <c r="AO19" i="4"/>
  <c r="AL19" i="4"/>
  <c r="AM19" i="4" s="1"/>
  <c r="AK19" i="4"/>
  <c r="AI19" i="4"/>
  <c r="AH19" i="4"/>
  <c r="AG19" i="4"/>
  <c r="AD19" i="4"/>
  <c r="AE19" i="4" s="1"/>
  <c r="AC19" i="4"/>
  <c r="AA19" i="4"/>
  <c r="Z19" i="4"/>
  <c r="Y19" i="4"/>
  <c r="Q19" i="4"/>
  <c r="P19" i="4"/>
  <c r="O19" i="4"/>
  <c r="N19" i="4"/>
  <c r="M19" i="4"/>
  <c r="L19" i="4"/>
  <c r="R19" i="4" s="1"/>
  <c r="AT18" i="4"/>
  <c r="AS18" i="4"/>
  <c r="AR18" i="4"/>
  <c r="AQ18" i="4"/>
  <c r="AP18" i="4"/>
  <c r="AO18" i="4"/>
  <c r="AM18" i="4"/>
  <c r="AL18" i="4"/>
  <c r="AK18" i="4"/>
  <c r="AI18" i="4"/>
  <c r="AH18" i="4"/>
  <c r="AG18" i="4"/>
  <c r="AE18" i="4"/>
  <c r="AD18" i="4"/>
  <c r="AC18" i="4"/>
  <c r="AA18" i="4"/>
  <c r="Z18" i="4"/>
  <c r="Y18" i="4"/>
  <c r="R18" i="4"/>
  <c r="Q18" i="4"/>
  <c r="P18" i="4"/>
  <c r="O18" i="4"/>
  <c r="N18" i="4"/>
  <c r="M18" i="4"/>
  <c r="AT17" i="4"/>
  <c r="AS17" i="4"/>
  <c r="AR17" i="4"/>
  <c r="AP17" i="4"/>
  <c r="AO17" i="4"/>
  <c r="AQ17" i="4" s="1"/>
  <c r="AM17" i="4"/>
  <c r="AL17" i="4"/>
  <c r="AK17" i="4"/>
  <c r="AI17" i="4"/>
  <c r="AH17" i="4"/>
  <c r="AG17" i="4"/>
  <c r="AE17" i="4"/>
  <c r="AD17" i="4"/>
  <c r="AC17" i="4"/>
  <c r="Z17" i="4"/>
  <c r="X17" i="4"/>
  <c r="Q17" i="4"/>
  <c r="P17" i="4"/>
  <c r="O17" i="4"/>
  <c r="N17" i="4"/>
  <c r="M17" i="4"/>
  <c r="L17" i="4"/>
  <c r="AT16" i="4"/>
  <c r="AS16" i="4"/>
  <c r="AR16" i="4"/>
  <c r="AP16" i="4"/>
  <c r="AQ16" i="4" s="1"/>
  <c r="AM16" i="4"/>
  <c r="AL16" i="4"/>
  <c r="AK16" i="4"/>
  <c r="AH16" i="4"/>
  <c r="AI16" i="4" s="1"/>
  <c r="AG16" i="4"/>
  <c r="AE16" i="4"/>
  <c r="AD16" i="4"/>
  <c r="AC16" i="4"/>
  <c r="Z16" i="4"/>
  <c r="X16" i="4"/>
  <c r="Y16" i="4" s="1"/>
  <c r="Q16" i="4"/>
  <c r="P16" i="4"/>
  <c r="O16" i="4"/>
  <c r="N16" i="4"/>
  <c r="M16" i="4"/>
  <c r="L16" i="4"/>
  <c r="AS15" i="4"/>
  <c r="AR15" i="4"/>
  <c r="AT15" i="4" s="1"/>
  <c r="AP15" i="4"/>
  <c r="AO15" i="4"/>
  <c r="AL15" i="4"/>
  <c r="AK15" i="4"/>
  <c r="AM15" i="4" s="1"/>
  <c r="AH15" i="4"/>
  <c r="AI15" i="4" s="1"/>
  <c r="AG15" i="4"/>
  <c r="AD15" i="4"/>
  <c r="AC15" i="4"/>
  <c r="AE15" i="4" s="1"/>
  <c r="Z15" i="4"/>
  <c r="X15" i="4"/>
  <c r="R15" i="4" s="1"/>
  <c r="Q15" i="4"/>
  <c r="P15" i="4"/>
  <c r="O15" i="4"/>
  <c r="N15" i="4"/>
  <c r="M15" i="4"/>
  <c r="L15" i="4"/>
  <c r="AT14" i="4"/>
  <c r="AS14" i="4"/>
  <c r="AR14" i="4"/>
  <c r="AQ14" i="4"/>
  <c r="AP14" i="4"/>
  <c r="AO14" i="4"/>
  <c r="AM14" i="4"/>
  <c r="AL14" i="4"/>
  <c r="AK14" i="4"/>
  <c r="AI14" i="4"/>
  <c r="AH14" i="4"/>
  <c r="AG14" i="4"/>
  <c r="AE14" i="4"/>
  <c r="AD14" i="4"/>
  <c r="AC14" i="4"/>
  <c r="AA14" i="4"/>
  <c r="Z14" i="4"/>
  <c r="Y14" i="4"/>
  <c r="Q14" i="4"/>
  <c r="P14" i="4"/>
  <c r="O14" i="4"/>
  <c r="N14" i="4"/>
  <c r="M14" i="4"/>
  <c r="L14" i="4"/>
  <c r="R14" i="4" s="1"/>
  <c r="AS13" i="4"/>
  <c r="AT13" i="4" s="1"/>
  <c r="AR13" i="4"/>
  <c r="AP13" i="4"/>
  <c r="AO13" i="4"/>
  <c r="AQ13" i="4" s="1"/>
  <c r="AL13" i="4"/>
  <c r="AM13" i="4" s="1"/>
  <c r="AK13" i="4"/>
  <c r="AH13" i="4"/>
  <c r="AG13" i="4"/>
  <c r="AI13" i="4" s="1"/>
  <c r="AD13" i="4"/>
  <c r="AE13" i="4" s="1"/>
  <c r="AC13" i="4"/>
  <c r="Z13" i="4"/>
  <c r="Y13" i="4"/>
  <c r="AA13" i="4" s="1"/>
  <c r="Q13" i="4"/>
  <c r="P13" i="4"/>
  <c r="O13" i="4"/>
  <c r="N13" i="4"/>
  <c r="M13" i="4"/>
  <c r="L13" i="4"/>
  <c r="R13" i="4" s="1"/>
  <c r="AT12" i="4"/>
  <c r="AS12" i="4"/>
  <c r="AR12" i="4"/>
  <c r="AP12" i="4"/>
  <c r="AQ12" i="4" s="1"/>
  <c r="AO12" i="4"/>
  <c r="AM12" i="4"/>
  <c r="AL12" i="4"/>
  <c r="AK12" i="4"/>
  <c r="AH12" i="4"/>
  <c r="AI12" i="4" s="1"/>
  <c r="AG12" i="4"/>
  <c r="AE12" i="4"/>
  <c r="AD12" i="4"/>
  <c r="AC12" i="4"/>
  <c r="Z12" i="4"/>
  <c r="AA12" i="4" s="1"/>
  <c r="Y12" i="4"/>
  <c r="Q12" i="4"/>
  <c r="P12" i="4"/>
  <c r="O12" i="4"/>
  <c r="N12" i="4"/>
  <c r="M12" i="4"/>
  <c r="L12" i="4"/>
  <c r="R12" i="4" s="1"/>
  <c r="AT11" i="4"/>
  <c r="AS11" i="4"/>
  <c r="AR11" i="4"/>
  <c r="AQ11" i="4"/>
  <c r="AP11" i="4"/>
  <c r="AO11" i="4"/>
  <c r="AM11" i="4"/>
  <c r="AL11" i="4"/>
  <c r="AK11" i="4"/>
  <c r="AI11" i="4"/>
  <c r="AH11" i="4"/>
  <c r="AG11" i="4"/>
  <c r="AE11" i="4"/>
  <c r="AD11" i="4"/>
  <c r="AC11" i="4"/>
  <c r="AA11" i="4"/>
  <c r="Z11" i="4"/>
  <c r="Y11" i="4"/>
  <c r="Q11" i="4"/>
  <c r="P11" i="4"/>
  <c r="O11" i="4"/>
  <c r="N11" i="4"/>
  <c r="M11" i="4"/>
  <c r="L11" i="4"/>
  <c r="R11" i="4" s="1"/>
  <c r="AS10" i="4"/>
  <c r="AR10" i="4"/>
  <c r="AT10" i="4" s="1"/>
  <c r="AP10" i="4"/>
  <c r="AQ10" i="4" s="1"/>
  <c r="AO10" i="4"/>
  <c r="AL10" i="4"/>
  <c r="AK10" i="4"/>
  <c r="AM10" i="4" s="1"/>
  <c r="AH10" i="4"/>
  <c r="AI10" i="4" s="1"/>
  <c r="AG10" i="4"/>
  <c r="AD10" i="4"/>
  <c r="AC10" i="4"/>
  <c r="AE10" i="4" s="1"/>
  <c r="Z10" i="4"/>
  <c r="AA10" i="4" s="1"/>
  <c r="Y10" i="4"/>
  <c r="R10" i="4"/>
  <c r="Q10" i="4"/>
  <c r="P10" i="4"/>
  <c r="O10" i="4"/>
  <c r="N10" i="4"/>
  <c r="M10" i="4"/>
  <c r="AP9" i="4"/>
  <c r="AL9" i="4"/>
  <c r="AK9" i="4"/>
  <c r="AM9" i="4" s="1"/>
  <c r="AH9" i="4"/>
  <c r="AD9" i="4"/>
  <c r="AC9" i="4"/>
  <c r="AE9" i="4" s="1"/>
  <c r="W9" i="4"/>
  <c r="V9" i="4"/>
  <c r="AO9" i="4" s="1"/>
  <c r="U9" i="4"/>
  <c r="T9" i="4"/>
  <c r="AG9" i="4" s="1"/>
  <c r="S9" i="4"/>
  <c r="N9" i="4"/>
  <c r="J9" i="4"/>
  <c r="I9" i="4"/>
  <c r="O9" i="4" s="1"/>
  <c r="H9" i="4"/>
  <c r="G9" i="4"/>
  <c r="M9" i="4" s="1"/>
  <c r="AP8" i="4"/>
  <c r="AL8" i="4"/>
  <c r="AK8" i="4"/>
  <c r="AM8" i="4" s="1"/>
  <c r="AH8" i="4"/>
  <c r="AD8" i="4"/>
  <c r="AC8" i="4"/>
  <c r="AE8" i="4" s="1"/>
  <c r="W8" i="4"/>
  <c r="AR8" i="4" s="1"/>
  <c r="V8" i="4"/>
  <c r="AO8" i="4" s="1"/>
  <c r="U8" i="4"/>
  <c r="T8" i="4"/>
  <c r="AG8" i="4" s="1"/>
  <c r="S8" i="4"/>
  <c r="K8" i="4"/>
  <c r="J8" i="4"/>
  <c r="I8" i="4"/>
  <c r="O8" i="4" s="1"/>
  <c r="H8" i="4"/>
  <c r="G8" i="4"/>
  <c r="M8" i="4" s="1"/>
  <c r="AS7" i="4"/>
  <c r="AP7" i="4"/>
  <c r="AL7" i="4"/>
  <c r="AK7" i="4"/>
  <c r="AM7" i="4" s="1"/>
  <c r="AH7" i="4"/>
  <c r="AD7" i="4"/>
  <c r="AC7" i="4"/>
  <c r="AE7" i="4" s="1"/>
  <c r="Z7" i="4"/>
  <c r="V7" i="4"/>
  <c r="AO7" i="4" s="1"/>
  <c r="U7" i="4"/>
  <c r="U1" i="4" s="1"/>
  <c r="T7" i="4"/>
  <c r="S7" i="4"/>
  <c r="N7" i="4"/>
  <c r="K7" i="4"/>
  <c r="J7" i="4"/>
  <c r="I7" i="4"/>
  <c r="O7" i="4" s="1"/>
  <c r="H7" i="4"/>
  <c r="G7" i="4"/>
  <c r="M7" i="4" s="1"/>
  <c r="X6" i="4"/>
  <c r="L6" i="4"/>
  <c r="X1" i="4"/>
  <c r="AT58" i="4" l="1"/>
  <c r="R57" i="4"/>
  <c r="R58" i="4"/>
  <c r="AT48" i="4"/>
  <c r="Y49" i="4"/>
  <c r="AA49" i="4" s="1"/>
  <c r="R24" i="4"/>
  <c r="R25" i="4"/>
  <c r="AT24" i="4"/>
  <c r="Q8" i="4"/>
  <c r="AT25" i="4"/>
  <c r="P9" i="4"/>
  <c r="AQ9" i="4"/>
  <c r="P8" i="4"/>
  <c r="AQ8" i="4"/>
  <c r="Y15" i="4"/>
  <c r="AA15" i="4" s="1"/>
  <c r="AQ15" i="4"/>
  <c r="V1" i="4"/>
  <c r="AG7" i="4"/>
  <c r="T1" i="4"/>
  <c r="AI7" i="4"/>
  <c r="R23" i="4"/>
  <c r="Y23" i="4"/>
  <c r="AA23" i="4" s="1"/>
  <c r="R17" i="4"/>
  <c r="X8" i="4"/>
  <c r="Y17" i="4"/>
  <c r="AA17" i="4" s="1"/>
  <c r="AI8" i="4"/>
  <c r="P7" i="4"/>
  <c r="AT56" i="4"/>
  <c r="AQ7" i="4"/>
  <c r="N8" i="4"/>
  <c r="AI9" i="4"/>
  <c r="AA16" i="4"/>
  <c r="W7" i="4"/>
  <c r="K9" i="4"/>
  <c r="Q9" i="4" s="1"/>
  <c r="X56" i="4"/>
  <c r="L7" i="4"/>
  <c r="L8" i="4"/>
  <c r="X9" i="4"/>
  <c r="R16" i="4"/>
  <c r="Q56" i="4"/>
  <c r="G184" i="4"/>
  <c r="L184" i="4" s="1"/>
  <c r="L189" i="4"/>
  <c r="AR7" i="3"/>
  <c r="AR9" i="3"/>
  <c r="R56" i="4" l="1"/>
  <c r="Y56" i="4"/>
  <c r="AA56" i="4" s="1"/>
  <c r="W1" i="4"/>
  <c r="Q7" i="4"/>
  <c r="AT7" i="4"/>
  <c r="Y8" i="4"/>
  <c r="R8" i="4"/>
  <c r="Y9" i="4"/>
  <c r="L9" i="4"/>
  <c r="R9" i="4" s="1"/>
  <c r="X7" i="4"/>
  <c r="AR24" i="3"/>
  <c r="AR57" i="3"/>
  <c r="AR58" i="3"/>
  <c r="AR49" i="3"/>
  <c r="AR8" i="3"/>
  <c r="Y7" i="4" l="1"/>
  <c r="AA7" i="4" s="1"/>
  <c r="R7" i="4"/>
  <c r="AL27" i="3"/>
  <c r="AO16" i="3" l="1"/>
  <c r="J16" i="1"/>
  <c r="W57" i="3" l="1"/>
  <c r="W58" i="3"/>
  <c r="W56" i="3"/>
  <c r="H9" i="3"/>
  <c r="H8" i="3"/>
  <c r="H7" i="3"/>
  <c r="K58" i="3"/>
  <c r="H58" i="3"/>
  <c r="G58" i="3"/>
  <c r="K57" i="3"/>
  <c r="J57" i="3"/>
  <c r="H57" i="3"/>
  <c r="G57" i="3"/>
  <c r="K56" i="3"/>
  <c r="H56" i="3"/>
  <c r="G56" i="3"/>
  <c r="K24" i="3"/>
  <c r="J24" i="3"/>
  <c r="I24" i="3"/>
  <c r="H187" i="1" l="1"/>
  <c r="I187" i="1"/>
  <c r="J187" i="1"/>
  <c r="K187" i="1"/>
  <c r="H190" i="1"/>
  <c r="I190" i="1"/>
  <c r="J190" i="1"/>
  <c r="K190" i="1"/>
  <c r="H193" i="1"/>
  <c r="I193" i="1"/>
  <c r="J193" i="1"/>
  <c r="K193" i="1"/>
  <c r="G193" i="1"/>
  <c r="H196" i="1"/>
  <c r="I196" i="1"/>
  <c r="J196" i="1"/>
  <c r="K196" i="1"/>
  <c r="G196" i="1"/>
  <c r="H199" i="1"/>
  <c r="I199" i="1"/>
  <c r="J199" i="1"/>
  <c r="K199" i="1"/>
  <c r="G199" i="1"/>
  <c r="G202" i="1"/>
  <c r="AD8" i="3" l="1"/>
  <c r="AD9" i="3"/>
  <c r="AC10" i="3"/>
  <c r="AD10" i="3"/>
  <c r="AE10" i="3"/>
  <c r="AC11" i="3"/>
  <c r="AE11" i="3" s="1"/>
  <c r="AD11" i="3"/>
  <c r="AC12" i="3"/>
  <c r="AD12" i="3"/>
  <c r="AE12" i="3"/>
  <c r="AC13" i="3"/>
  <c r="AD13" i="3"/>
  <c r="AC14" i="3"/>
  <c r="AD14" i="3"/>
  <c r="AE14" i="3" s="1"/>
  <c r="AC15" i="3"/>
  <c r="AD15" i="3"/>
  <c r="AC16" i="3"/>
  <c r="AD16" i="3"/>
  <c r="AC17" i="3"/>
  <c r="AD17" i="3"/>
  <c r="AC18" i="3"/>
  <c r="AD18" i="3"/>
  <c r="AC19" i="3"/>
  <c r="AD19" i="3"/>
  <c r="AC20" i="3"/>
  <c r="AD20" i="3"/>
  <c r="AE20" i="3" s="1"/>
  <c r="AC21" i="3"/>
  <c r="AD21" i="3"/>
  <c r="AC22" i="3"/>
  <c r="AD22" i="3"/>
  <c r="AC23" i="3"/>
  <c r="AD23" i="3"/>
  <c r="AC24" i="3"/>
  <c r="AD24" i="3"/>
  <c r="AC25" i="3"/>
  <c r="AD25" i="3"/>
  <c r="AC26" i="3"/>
  <c r="AD26" i="3"/>
  <c r="AE26" i="3" s="1"/>
  <c r="AC27" i="3"/>
  <c r="AD27" i="3"/>
  <c r="AC28" i="3"/>
  <c r="AD28" i="3"/>
  <c r="AE28" i="3" s="1"/>
  <c r="AC29" i="3"/>
  <c r="AD29" i="3"/>
  <c r="AC30" i="3"/>
  <c r="AD30" i="3"/>
  <c r="AE30" i="3" s="1"/>
  <c r="AC31" i="3"/>
  <c r="AD31" i="3"/>
  <c r="AC32" i="3"/>
  <c r="AD32" i="3"/>
  <c r="AC33" i="3"/>
  <c r="AD33" i="3"/>
  <c r="AC34" i="3"/>
  <c r="AD34" i="3"/>
  <c r="AC35" i="3"/>
  <c r="AD35" i="3"/>
  <c r="AC36" i="3"/>
  <c r="AD36" i="3"/>
  <c r="AC37" i="3"/>
  <c r="AD37" i="3"/>
  <c r="AC38" i="3"/>
  <c r="AD38" i="3"/>
  <c r="AE38" i="3" s="1"/>
  <c r="AC39" i="3"/>
  <c r="AD39" i="3"/>
  <c r="AC40" i="3"/>
  <c r="AD40" i="3"/>
  <c r="AE40" i="3" s="1"/>
  <c r="AC41" i="3"/>
  <c r="AD41" i="3"/>
  <c r="AC42" i="3"/>
  <c r="AD42" i="3"/>
  <c r="AC43" i="3"/>
  <c r="AD43" i="3"/>
  <c r="AC44" i="3"/>
  <c r="AD44" i="3"/>
  <c r="AC45" i="3"/>
  <c r="AD45" i="3"/>
  <c r="AC46" i="3"/>
  <c r="AD46" i="3"/>
  <c r="AC47" i="3"/>
  <c r="AD47" i="3"/>
  <c r="AC48" i="3"/>
  <c r="AD48" i="3"/>
  <c r="AE48" i="3" s="1"/>
  <c r="AC49" i="3"/>
  <c r="AD49" i="3"/>
  <c r="AC50" i="3"/>
  <c r="AD50" i="3"/>
  <c r="AE50" i="3"/>
  <c r="AC51" i="3"/>
  <c r="AD51" i="3"/>
  <c r="AC52" i="3"/>
  <c r="AD52" i="3"/>
  <c r="AE52" i="3" s="1"/>
  <c r="AC53" i="3"/>
  <c r="AD53" i="3"/>
  <c r="AC54" i="3"/>
  <c r="AD54" i="3"/>
  <c r="AC55" i="3"/>
  <c r="AD55" i="3"/>
  <c r="AC56" i="3"/>
  <c r="AD56" i="3"/>
  <c r="AC57" i="3"/>
  <c r="AD57" i="3"/>
  <c r="AC58" i="3"/>
  <c r="AD58" i="3"/>
  <c r="AC59" i="3"/>
  <c r="AD59" i="3"/>
  <c r="AC60" i="3"/>
  <c r="AD60" i="3"/>
  <c r="AE60" i="3" s="1"/>
  <c r="AC61" i="3"/>
  <c r="AD61" i="3"/>
  <c r="AC62" i="3"/>
  <c r="AD62" i="3"/>
  <c r="AE62" i="3"/>
  <c r="AC63" i="3"/>
  <c r="AD63" i="3"/>
  <c r="AC64" i="3"/>
  <c r="AD64" i="3"/>
  <c r="AE64" i="3" s="1"/>
  <c r="AD7" i="3"/>
  <c r="AH8" i="3"/>
  <c r="AH9" i="3"/>
  <c r="AG10" i="3"/>
  <c r="AH10" i="3"/>
  <c r="AI10" i="3" s="1"/>
  <c r="AG11" i="3"/>
  <c r="AH11" i="3"/>
  <c r="AI11" i="3" s="1"/>
  <c r="AG12" i="3"/>
  <c r="AH12" i="3"/>
  <c r="AI12" i="3" s="1"/>
  <c r="AG13" i="3"/>
  <c r="AH13" i="3"/>
  <c r="AI13" i="3" s="1"/>
  <c r="AG14" i="3"/>
  <c r="AH14" i="3"/>
  <c r="AI14" i="3"/>
  <c r="AG15" i="3"/>
  <c r="AH15" i="3"/>
  <c r="AG16" i="3"/>
  <c r="AH16" i="3"/>
  <c r="AI16" i="3" s="1"/>
  <c r="AG17" i="3"/>
  <c r="AH17" i="3"/>
  <c r="AI17" i="3" s="1"/>
  <c r="AG18" i="3"/>
  <c r="AH18" i="3"/>
  <c r="AI18" i="3" s="1"/>
  <c r="AG19" i="3"/>
  <c r="AH19" i="3"/>
  <c r="AG20" i="3"/>
  <c r="AH20" i="3"/>
  <c r="AI20" i="3" s="1"/>
  <c r="AG21" i="3"/>
  <c r="AH21" i="3"/>
  <c r="AI21" i="3" s="1"/>
  <c r="AG22" i="3"/>
  <c r="AH22" i="3"/>
  <c r="AG23" i="3"/>
  <c r="AH23" i="3"/>
  <c r="AI23" i="3" s="1"/>
  <c r="AG24" i="3"/>
  <c r="AH24" i="3"/>
  <c r="AG25" i="3"/>
  <c r="AH25" i="3"/>
  <c r="AI25" i="3" s="1"/>
  <c r="AG26" i="3"/>
  <c r="AH26" i="3"/>
  <c r="AG27" i="3"/>
  <c r="AH27" i="3"/>
  <c r="AI27" i="3" s="1"/>
  <c r="AG28" i="3"/>
  <c r="AH28" i="3"/>
  <c r="AI28" i="3" s="1"/>
  <c r="AG29" i="3"/>
  <c r="AH29" i="3"/>
  <c r="AI29" i="3" s="1"/>
  <c r="AG30" i="3"/>
  <c r="AH30" i="3"/>
  <c r="AI30" i="3" s="1"/>
  <c r="AG31" i="3"/>
  <c r="AH31" i="3"/>
  <c r="AG32" i="3"/>
  <c r="AH32" i="3"/>
  <c r="AI32" i="3"/>
  <c r="AG33" i="3"/>
  <c r="AH33" i="3"/>
  <c r="AI33" i="3" s="1"/>
  <c r="AG34" i="3"/>
  <c r="AH34" i="3"/>
  <c r="AG35" i="3"/>
  <c r="AH35" i="3"/>
  <c r="AI35" i="3" s="1"/>
  <c r="AG36" i="3"/>
  <c r="AH36" i="3"/>
  <c r="AG37" i="3"/>
  <c r="AH37" i="3"/>
  <c r="AI37" i="3" s="1"/>
  <c r="AG38" i="3"/>
  <c r="AH38" i="3"/>
  <c r="AG39" i="3"/>
  <c r="AH39" i="3"/>
  <c r="AI39" i="3" s="1"/>
  <c r="AG40" i="3"/>
  <c r="AH40" i="3"/>
  <c r="AI40" i="3" s="1"/>
  <c r="AG41" i="3"/>
  <c r="AH41" i="3"/>
  <c r="AI41" i="3" s="1"/>
  <c r="AG42" i="3"/>
  <c r="AH42" i="3"/>
  <c r="AI42" i="3" s="1"/>
  <c r="AG43" i="3"/>
  <c r="AH43" i="3"/>
  <c r="AG44" i="3"/>
  <c r="AH44" i="3"/>
  <c r="AI44" i="3" s="1"/>
  <c r="AG45" i="3"/>
  <c r="AH45" i="3"/>
  <c r="AI45" i="3" s="1"/>
  <c r="AG46" i="3"/>
  <c r="AH46" i="3"/>
  <c r="AG47" i="3"/>
  <c r="AH47" i="3"/>
  <c r="AI47" i="3" s="1"/>
  <c r="AG48" i="3"/>
  <c r="AH48" i="3"/>
  <c r="AG49" i="3"/>
  <c r="AH49" i="3"/>
  <c r="AI49" i="3" s="1"/>
  <c r="AG50" i="3"/>
  <c r="AH50" i="3"/>
  <c r="AG51" i="3"/>
  <c r="AH51" i="3"/>
  <c r="AI51" i="3" s="1"/>
  <c r="AG52" i="3"/>
  <c r="AH52" i="3"/>
  <c r="AI52" i="3" s="1"/>
  <c r="AG53" i="3"/>
  <c r="AH53" i="3"/>
  <c r="AI53" i="3" s="1"/>
  <c r="AG54" i="3"/>
  <c r="AH54" i="3"/>
  <c r="AI54" i="3" s="1"/>
  <c r="AG55" i="3"/>
  <c r="AH55" i="3"/>
  <c r="AG56" i="3"/>
  <c r="AH56" i="3"/>
  <c r="AI56" i="3" s="1"/>
  <c r="AG57" i="3"/>
  <c r="AH57" i="3"/>
  <c r="AI57" i="3" s="1"/>
  <c r="AG58" i="3"/>
  <c r="AH58" i="3"/>
  <c r="AG59" i="3"/>
  <c r="AH59" i="3"/>
  <c r="AI59" i="3" s="1"/>
  <c r="AG60" i="3"/>
  <c r="AH60" i="3"/>
  <c r="AG61" i="3"/>
  <c r="AH61" i="3"/>
  <c r="AI61" i="3" s="1"/>
  <c r="AG62" i="3"/>
  <c r="AH62" i="3"/>
  <c r="AG63" i="3"/>
  <c r="AH63" i="3"/>
  <c r="AG64" i="3"/>
  <c r="AH64" i="3"/>
  <c r="AI64" i="3"/>
  <c r="AH7" i="3"/>
  <c r="AO10" i="3"/>
  <c r="AP10" i="3"/>
  <c r="AQ10" i="3"/>
  <c r="AO11" i="3"/>
  <c r="AP11" i="3"/>
  <c r="AQ11" i="3" s="1"/>
  <c r="AO12" i="3"/>
  <c r="AP12" i="3"/>
  <c r="AQ12" i="3"/>
  <c r="AO13" i="3"/>
  <c r="AP13" i="3"/>
  <c r="AQ13" i="3" s="1"/>
  <c r="AO14" i="3"/>
  <c r="AP14" i="3"/>
  <c r="AQ14" i="3" s="1"/>
  <c r="AO15" i="3"/>
  <c r="AP15" i="3"/>
  <c r="AP16" i="3"/>
  <c r="AO17" i="3"/>
  <c r="AP17" i="3"/>
  <c r="AO18" i="3"/>
  <c r="AP18" i="3"/>
  <c r="AO19" i="3"/>
  <c r="AP19" i="3"/>
  <c r="AQ19" i="3" s="1"/>
  <c r="AO20" i="3"/>
  <c r="AP20" i="3"/>
  <c r="AQ20" i="3" s="1"/>
  <c r="AO21" i="3"/>
  <c r="AP21" i="3"/>
  <c r="AO22" i="3"/>
  <c r="AP22" i="3"/>
  <c r="AQ22" i="3" s="1"/>
  <c r="AO23" i="3"/>
  <c r="AP23" i="3"/>
  <c r="AO24" i="3"/>
  <c r="AP24" i="3"/>
  <c r="AO25" i="3"/>
  <c r="AP25" i="3"/>
  <c r="AO26" i="3"/>
  <c r="AP26" i="3"/>
  <c r="AQ26" i="3" s="1"/>
  <c r="AO27" i="3"/>
  <c r="AP27" i="3"/>
  <c r="AQ27" i="3" s="1"/>
  <c r="AO28" i="3"/>
  <c r="AP28" i="3"/>
  <c r="AO29" i="3"/>
  <c r="AP29" i="3"/>
  <c r="AO30" i="3"/>
  <c r="AP30" i="3"/>
  <c r="AO31" i="3"/>
  <c r="AP31" i="3"/>
  <c r="AQ31" i="3" s="1"/>
  <c r="AO32" i="3"/>
  <c r="AP32" i="3"/>
  <c r="AQ32" i="3" s="1"/>
  <c r="AO33" i="3"/>
  <c r="AP33" i="3"/>
  <c r="AO34" i="3"/>
  <c r="AP34" i="3"/>
  <c r="AQ34" i="3" s="1"/>
  <c r="AO35" i="3"/>
  <c r="AP35" i="3"/>
  <c r="AO36" i="3"/>
  <c r="AP36" i="3"/>
  <c r="AQ36" i="3" s="1"/>
  <c r="AO37" i="3"/>
  <c r="AP37" i="3"/>
  <c r="AQ37" i="3" s="1"/>
  <c r="AO38" i="3"/>
  <c r="AP38" i="3"/>
  <c r="AQ38" i="3" s="1"/>
  <c r="AO39" i="3"/>
  <c r="AP39" i="3"/>
  <c r="AQ39" i="3" s="1"/>
  <c r="AO40" i="3"/>
  <c r="AQ40" i="3" s="1"/>
  <c r="AP40" i="3"/>
  <c r="AO41" i="3"/>
  <c r="AP41" i="3"/>
  <c r="AQ41" i="3" s="1"/>
  <c r="AO42" i="3"/>
  <c r="AP42" i="3"/>
  <c r="AO43" i="3"/>
  <c r="AP43" i="3"/>
  <c r="AQ43" i="3" s="1"/>
  <c r="AO44" i="3"/>
  <c r="AP44" i="3"/>
  <c r="AQ44" i="3" s="1"/>
  <c r="AO45" i="3"/>
  <c r="AP45" i="3"/>
  <c r="AQ45" i="3" s="1"/>
  <c r="AO46" i="3"/>
  <c r="AP46" i="3"/>
  <c r="AQ46" i="3" s="1"/>
  <c r="AO47" i="3"/>
  <c r="AP47" i="3"/>
  <c r="AO48" i="3"/>
  <c r="AP48" i="3"/>
  <c r="AQ48" i="3" s="1"/>
  <c r="AO49" i="3"/>
  <c r="AP49" i="3"/>
  <c r="AQ49" i="3" s="1"/>
  <c r="AO50" i="3"/>
  <c r="AP50" i="3"/>
  <c r="AQ50" i="3" s="1"/>
  <c r="AO51" i="3"/>
  <c r="AP51" i="3"/>
  <c r="AQ51" i="3" s="1"/>
  <c r="AO52" i="3"/>
  <c r="AP52" i="3"/>
  <c r="AO53" i="3"/>
  <c r="AP53" i="3"/>
  <c r="AO54" i="3"/>
  <c r="AP54" i="3"/>
  <c r="AO55" i="3"/>
  <c r="AP55" i="3"/>
  <c r="AO56" i="3"/>
  <c r="AP56" i="3"/>
  <c r="AO57" i="3"/>
  <c r="AP57" i="3"/>
  <c r="AO58" i="3"/>
  <c r="AP58" i="3"/>
  <c r="AQ58" i="3" s="1"/>
  <c r="AO59" i="3"/>
  <c r="AP59" i="3"/>
  <c r="AO60" i="3"/>
  <c r="AP60" i="3"/>
  <c r="AQ60" i="3" s="1"/>
  <c r="AO61" i="3"/>
  <c r="AP61" i="3"/>
  <c r="AQ61" i="3" s="1"/>
  <c r="AO62" i="3"/>
  <c r="AP62" i="3"/>
  <c r="AQ62" i="3" s="1"/>
  <c r="AO63" i="3"/>
  <c r="AP63" i="3"/>
  <c r="AQ63" i="3" s="1"/>
  <c r="AO64" i="3"/>
  <c r="AP64" i="3"/>
  <c r="AE59" i="3" l="1"/>
  <c r="AE56" i="3"/>
  <c r="AE53" i="3"/>
  <c r="AE44" i="3"/>
  <c r="AE36" i="3"/>
  <c r="AE33" i="3"/>
  <c r="AI58" i="3"/>
  <c r="AI22" i="3"/>
  <c r="AE13" i="3"/>
  <c r="AE29" i="3"/>
  <c r="AE24" i="3"/>
  <c r="AE21" i="3"/>
  <c r="AI34" i="3"/>
  <c r="AQ28" i="3"/>
  <c r="AE47" i="3"/>
  <c r="AE41" i="3"/>
  <c r="AQ54" i="3"/>
  <c r="AI46" i="3"/>
  <c r="AE17" i="3"/>
  <c r="AI50" i="3"/>
  <c r="AI26" i="3"/>
  <c r="AE57" i="3"/>
  <c r="AE54" i="3"/>
  <c r="AE49" i="3"/>
  <c r="AE25" i="3"/>
  <c r="AE22" i="3"/>
  <c r="AQ18" i="3"/>
  <c r="AI60" i="3"/>
  <c r="AI36" i="3"/>
  <c r="AE51" i="3"/>
  <c r="AE46" i="3"/>
  <c r="AE43" i="3"/>
  <c r="AE35" i="3"/>
  <c r="AE32" i="3"/>
  <c r="AE27" i="3"/>
  <c r="AE19" i="3"/>
  <c r="AE16" i="3"/>
  <c r="AQ42" i="3"/>
  <c r="AI62" i="3"/>
  <c r="AI38" i="3"/>
  <c r="AE61" i="3"/>
  <c r="AE45" i="3"/>
  <c r="AE42" i="3"/>
  <c r="AE37" i="3"/>
  <c r="AE34" i="3"/>
  <c r="AE31" i="3"/>
  <c r="AE18" i="3"/>
  <c r="AE15" i="3"/>
  <c r="AQ52" i="3"/>
  <c r="AQ64" i="3"/>
  <c r="AQ30" i="3"/>
  <c r="AI48" i="3"/>
  <c r="AI24" i="3"/>
  <c r="AE63" i="3"/>
  <c r="AE58" i="3"/>
  <c r="AE55" i="3"/>
  <c r="AE39" i="3"/>
  <c r="AE23" i="3"/>
  <c r="AQ56" i="3"/>
  <c r="AQ24" i="3"/>
  <c r="AQ16" i="3"/>
  <c r="AQ57" i="3"/>
  <c r="AQ25" i="3"/>
  <c r="AQ17" i="3"/>
  <c r="AQ15" i="3"/>
  <c r="AQ53" i="3"/>
  <c r="AQ29" i="3"/>
  <c r="AQ55" i="3"/>
  <c r="AI63" i="3"/>
  <c r="AI15" i="3"/>
  <c r="AQ33" i="3"/>
  <c r="AQ21" i="3"/>
  <c r="AQ59" i="3"/>
  <c r="AQ47" i="3"/>
  <c r="AQ35" i="3"/>
  <c r="AQ23" i="3"/>
  <c r="AI55" i="3"/>
  <c r="AI43" i="3"/>
  <c r="AI31" i="3"/>
  <c r="AI19" i="3"/>
  <c r="I24" i="1"/>
  <c r="I23" i="1"/>
  <c r="AR10" i="3" l="1"/>
  <c r="AS10" i="3"/>
  <c r="AR11" i="3"/>
  <c r="AS11" i="3"/>
  <c r="AT11" i="3" s="1"/>
  <c r="AR12" i="3"/>
  <c r="AS12" i="3"/>
  <c r="AT12" i="3" s="1"/>
  <c r="AR13" i="3"/>
  <c r="AS13" i="3"/>
  <c r="AR14" i="3"/>
  <c r="AS14" i="3"/>
  <c r="AT14" i="3" s="1"/>
  <c r="AR15" i="3"/>
  <c r="AS15" i="3"/>
  <c r="AR16" i="3"/>
  <c r="AS16" i="3"/>
  <c r="AR17" i="3"/>
  <c r="AS17" i="3"/>
  <c r="AR18" i="3"/>
  <c r="AS18" i="3"/>
  <c r="AR19" i="3"/>
  <c r="AS19" i="3"/>
  <c r="AT19" i="3" s="1"/>
  <c r="AR20" i="3"/>
  <c r="AS20" i="3"/>
  <c r="AR21" i="3"/>
  <c r="AS21" i="3"/>
  <c r="AR22" i="3"/>
  <c r="AS22" i="3"/>
  <c r="AT22" i="3" s="1"/>
  <c r="AR23" i="3"/>
  <c r="AS23" i="3"/>
  <c r="AS24" i="3"/>
  <c r="AR25" i="3"/>
  <c r="AS25" i="3"/>
  <c r="AR26" i="3"/>
  <c r="AS26" i="3"/>
  <c r="AR27" i="3"/>
  <c r="AS27" i="3"/>
  <c r="AT27" i="3" s="1"/>
  <c r="AR28" i="3"/>
  <c r="AS28" i="3"/>
  <c r="AR29" i="3"/>
  <c r="AS29" i="3"/>
  <c r="AR30" i="3"/>
  <c r="AS30" i="3"/>
  <c r="AT30" i="3" s="1"/>
  <c r="AR31" i="3"/>
  <c r="AS31" i="3"/>
  <c r="AT31" i="3" s="1"/>
  <c r="AR32" i="3"/>
  <c r="AS32" i="3"/>
  <c r="AR33" i="3"/>
  <c r="AS33" i="3"/>
  <c r="AR34" i="3"/>
  <c r="AS34" i="3"/>
  <c r="AR35" i="3"/>
  <c r="AS35" i="3"/>
  <c r="AR36" i="3"/>
  <c r="AS36" i="3"/>
  <c r="AT36" i="3" s="1"/>
  <c r="AR37" i="3"/>
  <c r="AS37" i="3"/>
  <c r="AT37" i="3" s="1"/>
  <c r="AR38" i="3"/>
  <c r="AS38" i="3"/>
  <c r="AR39" i="3"/>
  <c r="AS39" i="3"/>
  <c r="AR40" i="3"/>
  <c r="AS40" i="3"/>
  <c r="AT40" i="3" s="1"/>
  <c r="AR41" i="3"/>
  <c r="AS41" i="3"/>
  <c r="AR42" i="3"/>
  <c r="AS42" i="3"/>
  <c r="AR43" i="3"/>
  <c r="AS43" i="3"/>
  <c r="AT43" i="3" s="1"/>
  <c r="AR44" i="3"/>
  <c r="AS44" i="3"/>
  <c r="AT44" i="3" s="1"/>
  <c r="AR45" i="3"/>
  <c r="AS45" i="3"/>
  <c r="AT45" i="3" s="1"/>
  <c r="AR46" i="3"/>
  <c r="AS46" i="3"/>
  <c r="AS47" i="3"/>
  <c r="AS48" i="3"/>
  <c r="AS49" i="3"/>
  <c r="AR50" i="3"/>
  <c r="AS50" i="3"/>
  <c r="AT50" i="3" s="1"/>
  <c r="AR51" i="3"/>
  <c r="AS51" i="3"/>
  <c r="AR52" i="3"/>
  <c r="AS52" i="3"/>
  <c r="AR53" i="3"/>
  <c r="AS53" i="3"/>
  <c r="AT53" i="3" s="1"/>
  <c r="AR54" i="3"/>
  <c r="AS54" i="3"/>
  <c r="AR55" i="3"/>
  <c r="AS55" i="3"/>
  <c r="AS56" i="3"/>
  <c r="AS57" i="3"/>
  <c r="AS58" i="3"/>
  <c r="AR59" i="3"/>
  <c r="AS59" i="3"/>
  <c r="AT59" i="3" s="1"/>
  <c r="AR60" i="3"/>
  <c r="AS60" i="3"/>
  <c r="AT60" i="3" s="1"/>
  <c r="AR61" i="3"/>
  <c r="AS61" i="3"/>
  <c r="AR62" i="3"/>
  <c r="AS62" i="3"/>
  <c r="AT62" i="3" s="1"/>
  <c r="AR63" i="3"/>
  <c r="AS63" i="3"/>
  <c r="AR64" i="3"/>
  <c r="AS64" i="3"/>
  <c r="AT64" i="3" s="1"/>
  <c r="AL8" i="3"/>
  <c r="AL10" i="3"/>
  <c r="AM10" i="3" s="1"/>
  <c r="AL11" i="3"/>
  <c r="AM11" i="3" s="1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K10" i="3"/>
  <c r="AK11" i="3"/>
  <c r="AK12" i="3"/>
  <c r="AK13" i="3"/>
  <c r="AK14" i="3"/>
  <c r="AK15" i="3"/>
  <c r="AK16" i="3"/>
  <c r="AM16" i="3" s="1"/>
  <c r="AK17" i="3"/>
  <c r="AK18" i="3"/>
  <c r="AK19" i="3"/>
  <c r="AK20" i="3"/>
  <c r="AK21" i="3"/>
  <c r="AK22" i="3"/>
  <c r="AK23" i="3"/>
  <c r="AK25" i="3"/>
  <c r="AK26" i="3"/>
  <c r="AK27" i="3"/>
  <c r="AK28" i="3"/>
  <c r="AM28" i="3" s="1"/>
  <c r="AK29" i="3"/>
  <c r="AK30" i="3"/>
  <c r="AK31" i="3"/>
  <c r="AK32" i="3"/>
  <c r="AK33" i="3"/>
  <c r="AK34" i="3"/>
  <c r="AM34" i="3" s="1"/>
  <c r="AK35" i="3"/>
  <c r="AM35" i="3" s="1"/>
  <c r="AK36" i="3"/>
  <c r="AM36" i="3" s="1"/>
  <c r="AK37" i="3"/>
  <c r="AK38" i="3"/>
  <c r="AK39" i="3"/>
  <c r="AK40" i="3"/>
  <c r="AM40" i="3" s="1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M64" i="3" s="1"/>
  <c r="AT35" i="3" l="1"/>
  <c r="AT32" i="3"/>
  <c r="AT20" i="3"/>
  <c r="AT17" i="3"/>
  <c r="AM37" i="3"/>
  <c r="AM54" i="3"/>
  <c r="AM53" i="3"/>
  <c r="AM47" i="3"/>
  <c r="AM29" i="3"/>
  <c r="AM17" i="3"/>
  <c r="AM55" i="3"/>
  <c r="AM19" i="3"/>
  <c r="AM58" i="3"/>
  <c r="AM52" i="3"/>
  <c r="AM46" i="3"/>
  <c r="AM22" i="3"/>
  <c r="AT55" i="3"/>
  <c r="AT23" i="3"/>
  <c r="AM18" i="3"/>
  <c r="AT54" i="3"/>
  <c r="AT61" i="3"/>
  <c r="AT63" i="3"/>
  <c r="AT46" i="3"/>
  <c r="AT34" i="3"/>
  <c r="AT42" i="3"/>
  <c r="AT10" i="3"/>
  <c r="AT18" i="3"/>
  <c r="AT51" i="3"/>
  <c r="AT41" i="3"/>
  <c r="AT38" i="3"/>
  <c r="AT33" i="3"/>
  <c r="AT28" i="3"/>
  <c r="AT25" i="3"/>
  <c r="AT15" i="3"/>
  <c r="AT52" i="3"/>
  <c r="AT39" i="3"/>
  <c r="AT29" i="3"/>
  <c r="AT26" i="3"/>
  <c r="AT21" i="3"/>
  <c r="AT16" i="3"/>
  <c r="AT13" i="3"/>
  <c r="AM60" i="3"/>
  <c r="AM42" i="3"/>
  <c r="AM61" i="3"/>
  <c r="AM43" i="3"/>
  <c r="AM25" i="3"/>
  <c r="AM59" i="3"/>
  <c r="AM49" i="3"/>
  <c r="AM41" i="3"/>
  <c r="AM31" i="3"/>
  <c r="AM23" i="3"/>
  <c r="AM13" i="3"/>
  <c r="AM48" i="3"/>
  <c r="AM30" i="3"/>
  <c r="AM12" i="3"/>
  <c r="AM62" i="3"/>
  <c r="AM56" i="3"/>
  <c r="AM50" i="3"/>
  <c r="AM44" i="3"/>
  <c r="AM38" i="3"/>
  <c r="AM32" i="3"/>
  <c r="AM26" i="3"/>
  <c r="AM20" i="3"/>
  <c r="AM14" i="3"/>
  <c r="AM63" i="3"/>
  <c r="AM57" i="3"/>
  <c r="AM51" i="3"/>
  <c r="AM45" i="3"/>
  <c r="AM39" i="3"/>
  <c r="AM33" i="3"/>
  <c r="AM27" i="3"/>
  <c r="AM21" i="3"/>
  <c r="AM15" i="3"/>
  <c r="I56" i="1"/>
  <c r="I57" i="1"/>
  <c r="I58" i="1"/>
  <c r="I25" i="1"/>
  <c r="I16" i="1"/>
  <c r="I17" i="1"/>
  <c r="H32" i="2" l="1"/>
  <c r="K49" i="1" l="1"/>
  <c r="K48" i="1" l="1"/>
  <c r="AT58" i="3"/>
  <c r="AR48" i="3"/>
  <c r="AT48" i="3" s="1"/>
  <c r="AT57" i="3"/>
  <c r="Z18" i="3"/>
  <c r="Z19" i="3"/>
  <c r="Z20" i="3"/>
  <c r="Z21" i="3"/>
  <c r="Z22" i="3"/>
  <c r="Z26" i="3"/>
  <c r="AA26" i="3" s="1"/>
  <c r="Z27" i="3"/>
  <c r="AA27" i="3" s="1"/>
  <c r="Z28" i="3"/>
  <c r="Z29" i="3"/>
  <c r="Z30" i="3"/>
  <c r="Z31" i="3"/>
  <c r="AA31" i="3" s="1"/>
  <c r="Z32" i="3"/>
  <c r="Z33" i="3"/>
  <c r="Z34" i="3"/>
  <c r="Z35" i="3"/>
  <c r="Z36" i="3"/>
  <c r="Z37" i="3"/>
  <c r="Z38" i="3"/>
  <c r="AA38" i="3" s="1"/>
  <c r="Z39" i="3"/>
  <c r="AA39" i="3" s="1"/>
  <c r="Z40" i="3"/>
  <c r="Z41" i="3"/>
  <c r="Z42" i="3"/>
  <c r="Z43" i="3"/>
  <c r="AA43" i="3" s="1"/>
  <c r="Z44" i="3"/>
  <c r="Z45" i="3"/>
  <c r="Z46" i="3"/>
  <c r="Z47" i="3"/>
  <c r="Z50" i="3"/>
  <c r="Z51" i="3"/>
  <c r="Z52" i="3"/>
  <c r="Z53" i="3"/>
  <c r="AA53" i="3" s="1"/>
  <c r="Z55" i="3"/>
  <c r="Z59" i="3"/>
  <c r="Z60" i="3"/>
  <c r="Z61" i="3"/>
  <c r="Z62" i="3"/>
  <c r="Z63" i="3"/>
  <c r="Z64" i="3"/>
  <c r="Z10" i="3"/>
  <c r="Z11" i="3"/>
  <c r="Z12" i="3"/>
  <c r="Z13" i="3"/>
  <c r="Z14" i="3"/>
  <c r="Y10" i="3"/>
  <c r="Y11" i="3"/>
  <c r="Y12" i="3"/>
  <c r="Y13" i="3"/>
  <c r="Y14" i="3"/>
  <c r="Y18" i="3"/>
  <c r="Y19" i="3"/>
  <c r="Y20" i="3"/>
  <c r="Y21" i="3"/>
  <c r="Y22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50" i="3"/>
  <c r="Y51" i="3"/>
  <c r="Y52" i="3"/>
  <c r="Y53" i="3"/>
  <c r="Y54" i="3"/>
  <c r="AA54" i="3" s="1"/>
  <c r="Y55" i="3"/>
  <c r="K47" i="1"/>
  <c r="AR56" i="3"/>
  <c r="AT56" i="3" s="1"/>
  <c r="X6" i="3"/>
  <c r="L6" i="3"/>
  <c r="M10" i="3"/>
  <c r="N10" i="3"/>
  <c r="O10" i="3"/>
  <c r="P10" i="3"/>
  <c r="Q10" i="3"/>
  <c r="R10" i="3"/>
  <c r="M11" i="3"/>
  <c r="N11" i="3"/>
  <c r="O11" i="3"/>
  <c r="P11" i="3"/>
  <c r="Q11" i="3"/>
  <c r="M12" i="3"/>
  <c r="N12" i="3"/>
  <c r="O12" i="3"/>
  <c r="P12" i="3"/>
  <c r="Q12" i="3"/>
  <c r="M13" i="3"/>
  <c r="N13" i="3"/>
  <c r="O13" i="3"/>
  <c r="P13" i="3"/>
  <c r="Q13" i="3"/>
  <c r="M14" i="3"/>
  <c r="N14" i="3"/>
  <c r="O14" i="3"/>
  <c r="P14" i="3"/>
  <c r="Q14" i="3"/>
  <c r="M15" i="3"/>
  <c r="N15" i="3"/>
  <c r="O15" i="3"/>
  <c r="P15" i="3"/>
  <c r="Q15" i="3"/>
  <c r="M16" i="3"/>
  <c r="Q16" i="3"/>
  <c r="M17" i="3"/>
  <c r="N17" i="3"/>
  <c r="O17" i="3"/>
  <c r="P17" i="3"/>
  <c r="Q17" i="3"/>
  <c r="M18" i="3"/>
  <c r="N18" i="3"/>
  <c r="O18" i="3"/>
  <c r="P18" i="3"/>
  <c r="Q18" i="3"/>
  <c r="R18" i="3"/>
  <c r="M19" i="3"/>
  <c r="N19" i="3"/>
  <c r="O19" i="3"/>
  <c r="P19" i="3"/>
  <c r="Q19" i="3"/>
  <c r="M20" i="3"/>
  <c r="N20" i="3"/>
  <c r="O20" i="3"/>
  <c r="P20" i="3"/>
  <c r="Q20" i="3"/>
  <c r="M21" i="3"/>
  <c r="N21" i="3"/>
  <c r="O21" i="3"/>
  <c r="P21" i="3"/>
  <c r="Q21" i="3"/>
  <c r="M22" i="3"/>
  <c r="N22" i="3"/>
  <c r="O22" i="3"/>
  <c r="P22" i="3"/>
  <c r="Q22" i="3"/>
  <c r="M23" i="3"/>
  <c r="N23" i="3"/>
  <c r="O23" i="3"/>
  <c r="P23" i="3"/>
  <c r="Q23" i="3"/>
  <c r="M24" i="3"/>
  <c r="N24" i="3"/>
  <c r="M25" i="3"/>
  <c r="N25" i="3"/>
  <c r="O25" i="3"/>
  <c r="P25" i="3"/>
  <c r="Q25" i="3"/>
  <c r="M26" i="3"/>
  <c r="N26" i="3"/>
  <c r="O26" i="3"/>
  <c r="P26" i="3"/>
  <c r="Q26" i="3"/>
  <c r="R26" i="3"/>
  <c r="M27" i="3"/>
  <c r="N27" i="3"/>
  <c r="O27" i="3"/>
  <c r="P27" i="3"/>
  <c r="Q27" i="3"/>
  <c r="R27" i="3"/>
  <c r="M28" i="3"/>
  <c r="N28" i="3"/>
  <c r="O28" i="3"/>
  <c r="P28" i="3"/>
  <c r="Q28" i="3"/>
  <c r="M29" i="3"/>
  <c r="N29" i="3"/>
  <c r="O29" i="3"/>
  <c r="P29" i="3"/>
  <c r="Q29" i="3"/>
  <c r="R29" i="3"/>
  <c r="M30" i="3"/>
  <c r="N30" i="3"/>
  <c r="O30" i="3"/>
  <c r="P30" i="3"/>
  <c r="Q30" i="3"/>
  <c r="R30" i="3"/>
  <c r="M31" i="3"/>
  <c r="N31" i="3"/>
  <c r="O31" i="3"/>
  <c r="P31" i="3"/>
  <c r="Q31" i="3"/>
  <c r="R31" i="3"/>
  <c r="M32" i="3"/>
  <c r="N32" i="3"/>
  <c r="O32" i="3"/>
  <c r="P32" i="3"/>
  <c r="Q32" i="3"/>
  <c r="R32" i="3"/>
  <c r="M33" i="3"/>
  <c r="N33" i="3"/>
  <c r="O33" i="3"/>
  <c r="P33" i="3"/>
  <c r="Q33" i="3"/>
  <c r="R33" i="3"/>
  <c r="M34" i="3"/>
  <c r="N34" i="3"/>
  <c r="O34" i="3"/>
  <c r="P34" i="3"/>
  <c r="Q34" i="3"/>
  <c r="M35" i="3"/>
  <c r="N35" i="3"/>
  <c r="O35" i="3"/>
  <c r="P35" i="3"/>
  <c r="Q35" i="3"/>
  <c r="R35" i="3"/>
  <c r="M36" i="3"/>
  <c r="N36" i="3"/>
  <c r="O36" i="3"/>
  <c r="P36" i="3"/>
  <c r="Q36" i="3"/>
  <c r="R36" i="3"/>
  <c r="M37" i="3"/>
  <c r="N37" i="3"/>
  <c r="O37" i="3"/>
  <c r="P37" i="3"/>
  <c r="Q37" i="3"/>
  <c r="R37" i="3"/>
  <c r="M38" i="3"/>
  <c r="N38" i="3"/>
  <c r="O38" i="3"/>
  <c r="P38" i="3"/>
  <c r="Q38" i="3"/>
  <c r="R38" i="3"/>
  <c r="M39" i="3"/>
  <c r="N39" i="3"/>
  <c r="O39" i="3"/>
  <c r="P39" i="3"/>
  <c r="Q39" i="3"/>
  <c r="R39" i="3"/>
  <c r="M40" i="3"/>
  <c r="N40" i="3"/>
  <c r="O40" i="3"/>
  <c r="P40" i="3"/>
  <c r="Q40" i="3"/>
  <c r="M41" i="3"/>
  <c r="N41" i="3"/>
  <c r="O41" i="3"/>
  <c r="P41" i="3"/>
  <c r="Q41" i="3"/>
  <c r="R41" i="3"/>
  <c r="M42" i="3"/>
  <c r="N42" i="3"/>
  <c r="O42" i="3"/>
  <c r="P42" i="3"/>
  <c r="Q42" i="3"/>
  <c r="R42" i="3"/>
  <c r="M43" i="3"/>
  <c r="N43" i="3"/>
  <c r="O43" i="3"/>
  <c r="P43" i="3"/>
  <c r="Q43" i="3"/>
  <c r="R43" i="3"/>
  <c r="M44" i="3"/>
  <c r="N44" i="3"/>
  <c r="O44" i="3"/>
  <c r="P44" i="3"/>
  <c r="Q44" i="3"/>
  <c r="R44" i="3"/>
  <c r="M45" i="3"/>
  <c r="N45" i="3"/>
  <c r="O45" i="3"/>
  <c r="P45" i="3"/>
  <c r="Q45" i="3"/>
  <c r="R45" i="3"/>
  <c r="M46" i="3"/>
  <c r="N46" i="3"/>
  <c r="O46" i="3"/>
  <c r="P46" i="3"/>
  <c r="Q46" i="3"/>
  <c r="M47" i="3"/>
  <c r="N47" i="3"/>
  <c r="O47" i="3"/>
  <c r="P47" i="3"/>
  <c r="N48" i="3"/>
  <c r="O48" i="3"/>
  <c r="P48" i="3"/>
  <c r="M49" i="3"/>
  <c r="N49" i="3"/>
  <c r="O49" i="3"/>
  <c r="P49" i="3"/>
  <c r="M50" i="3"/>
  <c r="N50" i="3"/>
  <c r="O50" i="3"/>
  <c r="P50" i="3"/>
  <c r="Q50" i="3"/>
  <c r="R50" i="3"/>
  <c r="M51" i="3"/>
  <c r="N51" i="3"/>
  <c r="O51" i="3"/>
  <c r="P51" i="3"/>
  <c r="Q51" i="3"/>
  <c r="R51" i="3"/>
  <c r="M52" i="3"/>
  <c r="N52" i="3"/>
  <c r="O52" i="3"/>
  <c r="P52" i="3"/>
  <c r="Q52" i="3"/>
  <c r="R52" i="3"/>
  <c r="M53" i="3"/>
  <c r="N53" i="3"/>
  <c r="O53" i="3"/>
  <c r="P53" i="3"/>
  <c r="Q53" i="3"/>
  <c r="M54" i="3"/>
  <c r="N54" i="3"/>
  <c r="O54" i="3"/>
  <c r="P54" i="3"/>
  <c r="Q54" i="3"/>
  <c r="R54" i="3"/>
  <c r="M55" i="3"/>
  <c r="N55" i="3"/>
  <c r="O55" i="3"/>
  <c r="P55" i="3"/>
  <c r="Q55" i="3"/>
  <c r="R55" i="3"/>
  <c r="O56" i="3"/>
  <c r="P56" i="3"/>
  <c r="Q56" i="3"/>
  <c r="O58" i="3"/>
  <c r="P58" i="3"/>
  <c r="Q58" i="3"/>
  <c r="M59" i="3"/>
  <c r="N59" i="3"/>
  <c r="O59" i="3"/>
  <c r="P59" i="3"/>
  <c r="Q59" i="3"/>
  <c r="M60" i="3"/>
  <c r="N60" i="3"/>
  <c r="O60" i="3"/>
  <c r="P60" i="3"/>
  <c r="Q60" i="3"/>
  <c r="M61" i="3"/>
  <c r="N61" i="3"/>
  <c r="O61" i="3"/>
  <c r="P61" i="3"/>
  <c r="Q61" i="3"/>
  <c r="M62" i="3"/>
  <c r="N62" i="3"/>
  <c r="O62" i="3"/>
  <c r="P62" i="3"/>
  <c r="Q62" i="3"/>
  <c r="M63" i="3"/>
  <c r="N63" i="3"/>
  <c r="O63" i="3"/>
  <c r="P63" i="3"/>
  <c r="Q63" i="3"/>
  <c r="M64" i="3"/>
  <c r="N64" i="3"/>
  <c r="O64" i="3"/>
  <c r="P64" i="3"/>
  <c r="Q64" i="3"/>
  <c r="K7" i="3"/>
  <c r="J7" i="3"/>
  <c r="I7" i="3"/>
  <c r="G9" i="3"/>
  <c r="G8" i="3"/>
  <c r="G7" i="3"/>
  <c r="K9" i="3"/>
  <c r="J9" i="3"/>
  <c r="K8" i="3"/>
  <c r="J8" i="3"/>
  <c r="I8" i="3"/>
  <c r="L11" i="3"/>
  <c r="R11" i="3" s="1"/>
  <c r="L12" i="3"/>
  <c r="R12" i="3" s="1"/>
  <c r="L13" i="3"/>
  <c r="R13" i="3" s="1"/>
  <c r="L14" i="3"/>
  <c r="R14" i="3" s="1"/>
  <c r="L15" i="3"/>
  <c r="L17" i="3"/>
  <c r="L19" i="3"/>
  <c r="R19" i="3" s="1"/>
  <c r="L20" i="3"/>
  <c r="R20" i="3" s="1"/>
  <c r="L21" i="3"/>
  <c r="R21" i="3" s="1"/>
  <c r="L22" i="3"/>
  <c r="R22" i="3" s="1"/>
  <c r="L23" i="3"/>
  <c r="L25" i="3"/>
  <c r="L27" i="3"/>
  <c r="L28" i="3"/>
  <c r="R28" i="3" s="1"/>
  <c r="L29" i="3"/>
  <c r="L30" i="3"/>
  <c r="L31" i="3"/>
  <c r="L32" i="3"/>
  <c r="L33" i="3"/>
  <c r="L34" i="3"/>
  <c r="R34" i="3" s="1"/>
  <c r="L35" i="3"/>
  <c r="L36" i="3"/>
  <c r="L37" i="3"/>
  <c r="L38" i="3"/>
  <c r="L39" i="3"/>
  <c r="L40" i="3"/>
  <c r="R40" i="3" s="1"/>
  <c r="L41" i="3"/>
  <c r="L42" i="3"/>
  <c r="L43" i="3"/>
  <c r="L44" i="3"/>
  <c r="L45" i="3"/>
  <c r="L46" i="3"/>
  <c r="R46" i="3" s="1"/>
  <c r="L47" i="3"/>
  <c r="L48" i="3"/>
  <c r="L49" i="3"/>
  <c r="L51" i="3"/>
  <c r="L52" i="3"/>
  <c r="L53" i="3"/>
  <c r="R53" i="3" s="1"/>
  <c r="L54" i="3"/>
  <c r="L55" i="3"/>
  <c r="L56" i="3"/>
  <c r="L58" i="3"/>
  <c r="L60" i="3"/>
  <c r="L61" i="3"/>
  <c r="L62" i="3"/>
  <c r="L63" i="3"/>
  <c r="L64" i="3"/>
  <c r="L16" i="3"/>
  <c r="O57" i="3"/>
  <c r="L24" i="3"/>
  <c r="AA52" i="3" l="1"/>
  <c r="Q49" i="3"/>
  <c r="AT49" i="3"/>
  <c r="O24" i="3"/>
  <c r="AK24" i="3"/>
  <c r="AM24" i="3" s="1"/>
  <c r="Q47" i="3"/>
  <c r="AR47" i="3"/>
  <c r="AT47" i="3" s="1"/>
  <c r="L57" i="3"/>
  <c r="O16" i="3"/>
  <c r="AA51" i="3"/>
  <c r="AA37" i="3"/>
  <c r="AA22" i="3"/>
  <c r="AA45" i="3"/>
  <c r="AA33" i="3"/>
  <c r="AA18" i="3"/>
  <c r="AA44" i="3"/>
  <c r="AA32" i="3"/>
  <c r="AA14" i="3"/>
  <c r="AA13" i="3"/>
  <c r="AA50" i="3"/>
  <c r="AA42" i="3"/>
  <c r="AA36" i="3"/>
  <c r="AA30" i="3"/>
  <c r="AA21" i="3"/>
  <c r="AA12" i="3"/>
  <c r="AA55" i="3"/>
  <c r="AA41" i="3"/>
  <c r="AA35" i="3"/>
  <c r="AA29" i="3"/>
  <c r="AA20" i="3"/>
  <c r="AA11" i="3"/>
  <c r="AA46" i="3"/>
  <c r="AA40" i="3"/>
  <c r="AA34" i="3"/>
  <c r="AA28" i="3"/>
  <c r="AA19" i="3"/>
  <c r="AA10" i="3"/>
  <c r="I9" i="3"/>
  <c r="L9" i="3" s="1"/>
  <c r="L7" i="3"/>
  <c r="L8" i="3"/>
  <c r="H57" i="1"/>
  <c r="H58" i="1" l="1"/>
  <c r="H56" i="1"/>
  <c r="H90" i="1" l="1"/>
  <c r="I90" i="1"/>
  <c r="J90" i="1"/>
  <c r="K90" i="1"/>
  <c r="G90" i="1"/>
  <c r="L91" i="1"/>
  <c r="L90" i="1" l="1"/>
  <c r="L85" i="1"/>
  <c r="X1" i="3" l="1"/>
  <c r="N56" i="3"/>
  <c r="N57" i="3"/>
  <c r="X64" i="3"/>
  <c r="X63" i="3"/>
  <c r="X62" i="3"/>
  <c r="X61" i="3"/>
  <c r="X60" i="3"/>
  <c r="X59" i="3"/>
  <c r="U8" i="3"/>
  <c r="M58" i="3"/>
  <c r="Q57" i="3"/>
  <c r="P57" i="3"/>
  <c r="U7" i="3"/>
  <c r="AK7" i="3" s="1"/>
  <c r="X49" i="3"/>
  <c r="Q48" i="3"/>
  <c r="M48" i="3"/>
  <c r="X47" i="3"/>
  <c r="X25" i="3"/>
  <c r="P24" i="3"/>
  <c r="X23" i="3"/>
  <c r="X17" i="3"/>
  <c r="P16" i="3"/>
  <c r="N16" i="3"/>
  <c r="X15" i="3"/>
  <c r="W8" i="3"/>
  <c r="V8" i="3"/>
  <c r="W7" i="3"/>
  <c r="V7" i="3"/>
  <c r="AO7" i="3" s="1"/>
  <c r="T7" i="3"/>
  <c r="AG7" i="3" s="1"/>
  <c r="AI7" i="3" s="1"/>
  <c r="P8" i="3" l="1"/>
  <c r="AO8" i="3"/>
  <c r="R49" i="3"/>
  <c r="Y49" i="3"/>
  <c r="R63" i="3"/>
  <c r="Y63" i="3"/>
  <c r="AA63" i="3" s="1"/>
  <c r="S7" i="3"/>
  <c r="M56" i="3"/>
  <c r="R59" i="3"/>
  <c r="Y59" i="3"/>
  <c r="AA59" i="3" s="1"/>
  <c r="R47" i="3"/>
  <c r="Y47" i="3"/>
  <c r="AA47" i="3" s="1"/>
  <c r="S9" i="3"/>
  <c r="M57" i="3"/>
  <c r="Y60" i="3"/>
  <c r="AA60" i="3" s="1"/>
  <c r="R60" i="3"/>
  <c r="Y62" i="3"/>
  <c r="AA62" i="3" s="1"/>
  <c r="R62" i="3"/>
  <c r="AT24" i="3"/>
  <c r="Q24" i="3"/>
  <c r="Y64" i="3"/>
  <c r="AA64" i="3" s="1"/>
  <c r="R64" i="3"/>
  <c r="S8" i="3"/>
  <c r="R61" i="3"/>
  <c r="Y61" i="3"/>
  <c r="AA61" i="3" s="1"/>
  <c r="T8" i="3"/>
  <c r="N58" i="3"/>
  <c r="T1" i="3"/>
  <c r="N7" i="3"/>
  <c r="Q8" i="3"/>
  <c r="O8" i="3"/>
  <c r="AK8" i="3"/>
  <c r="V1" i="3"/>
  <c r="P7" i="3"/>
  <c r="R25" i="3"/>
  <c r="Y25" i="3"/>
  <c r="R23" i="3"/>
  <c r="Y23" i="3"/>
  <c r="R17" i="3"/>
  <c r="Y17" i="3"/>
  <c r="R15" i="3"/>
  <c r="Y15" i="3"/>
  <c r="W1" i="3"/>
  <c r="Q7" i="3"/>
  <c r="U1" i="3"/>
  <c r="O7" i="3"/>
  <c r="T9" i="3"/>
  <c r="X57" i="3"/>
  <c r="V9" i="3"/>
  <c r="X48" i="3"/>
  <c r="W9" i="3"/>
  <c r="X56" i="3"/>
  <c r="Y56" i="3" s="1"/>
  <c r="X58" i="3"/>
  <c r="Y58" i="3" s="1"/>
  <c r="X16" i="3"/>
  <c r="X24" i="3"/>
  <c r="M8" i="3" l="1"/>
  <c r="AC8" i="3"/>
  <c r="AE8" i="3" s="1"/>
  <c r="P9" i="3"/>
  <c r="AO9" i="3"/>
  <c r="N8" i="3"/>
  <c r="AG8" i="3"/>
  <c r="AI8" i="3" s="1"/>
  <c r="N9" i="3"/>
  <c r="AG9" i="3"/>
  <c r="AI9" i="3" s="1"/>
  <c r="M9" i="3"/>
  <c r="AC9" i="3"/>
  <c r="AE9" i="3" s="1"/>
  <c r="M7" i="3"/>
  <c r="AC7" i="3"/>
  <c r="AE7" i="3" s="1"/>
  <c r="Q9" i="3"/>
  <c r="AM8" i="3"/>
  <c r="R24" i="3"/>
  <c r="Y24" i="3"/>
  <c r="R16" i="3"/>
  <c r="Y16" i="3"/>
  <c r="R48" i="3"/>
  <c r="Y48" i="3"/>
  <c r="R57" i="3"/>
  <c r="Y57" i="3"/>
  <c r="X7" i="3"/>
  <c r="R56" i="3"/>
  <c r="X8" i="3"/>
  <c r="R58" i="3"/>
  <c r="U9" i="3"/>
  <c r="X9" i="3"/>
  <c r="O9" i="3" l="1"/>
  <c r="AK9" i="3"/>
  <c r="R7" i="3"/>
  <c r="Y7" i="3"/>
  <c r="R8" i="3"/>
  <c r="Y8" i="3"/>
  <c r="R9" i="3"/>
  <c r="Y9" i="3"/>
  <c r="L202" i="3"/>
  <c r="K201" i="3"/>
  <c r="J201" i="3"/>
  <c r="I201" i="3"/>
  <c r="H201" i="3"/>
  <c r="G201" i="3"/>
  <c r="L199" i="3"/>
  <c r="L198" i="3"/>
  <c r="L196" i="3"/>
  <c r="L195" i="3"/>
  <c r="L193" i="3"/>
  <c r="L192" i="3"/>
  <c r="L190" i="3"/>
  <c r="K189" i="3"/>
  <c r="J189" i="3"/>
  <c r="I189" i="3"/>
  <c r="H189" i="3"/>
  <c r="G189" i="3"/>
  <c r="L187" i="3"/>
  <c r="K186" i="3"/>
  <c r="J186" i="3"/>
  <c r="J184" i="3" s="1"/>
  <c r="I186" i="3"/>
  <c r="H186" i="3"/>
  <c r="H184" i="3" s="1"/>
  <c r="G186" i="3"/>
  <c r="L176" i="3"/>
  <c r="L175" i="3"/>
  <c r="L174" i="3"/>
  <c r="L173" i="3"/>
  <c r="L172" i="3"/>
  <c r="L171" i="3"/>
  <c r="L170" i="3"/>
  <c r="L168" i="3"/>
  <c r="L167" i="3"/>
  <c r="L166" i="3"/>
  <c r="L165" i="3"/>
  <c r="L164" i="3"/>
  <c r="L163" i="3"/>
  <c r="L162" i="3"/>
  <c r="L160" i="3"/>
  <c r="L159" i="3"/>
  <c r="L158" i="3"/>
  <c r="L157" i="3"/>
  <c r="L156" i="3"/>
  <c r="L155" i="3"/>
  <c r="L154" i="3"/>
  <c r="L152" i="3"/>
  <c r="L151" i="3"/>
  <c r="L150" i="3"/>
  <c r="L149" i="3"/>
  <c r="L148" i="3"/>
  <c r="L147" i="3"/>
  <c r="L146" i="3"/>
  <c r="L144" i="3"/>
  <c r="L143" i="3"/>
  <c r="L142" i="3"/>
  <c r="L141" i="3"/>
  <c r="L140" i="3"/>
  <c r="L139" i="3"/>
  <c r="L138" i="3"/>
  <c r="L136" i="3"/>
  <c r="L135" i="3"/>
  <c r="L134" i="3"/>
  <c r="L133" i="3"/>
  <c r="L132" i="3"/>
  <c r="L131" i="3"/>
  <c r="L130" i="3"/>
  <c r="L128" i="3"/>
  <c r="L127" i="3"/>
  <c r="L126" i="3"/>
  <c r="L125" i="3"/>
  <c r="L124" i="3"/>
  <c r="L123" i="3"/>
  <c r="L122" i="3"/>
  <c r="L120" i="3"/>
  <c r="L119" i="3"/>
  <c r="L118" i="3"/>
  <c r="L117" i="3"/>
  <c r="L116" i="3"/>
  <c r="L115" i="3"/>
  <c r="L114" i="3"/>
  <c r="L112" i="3"/>
  <c r="L111" i="3"/>
  <c r="L110" i="3"/>
  <c r="L109" i="3"/>
  <c r="L108" i="3"/>
  <c r="L107" i="3"/>
  <c r="L106" i="3"/>
  <c r="L104" i="3"/>
  <c r="L103" i="3"/>
  <c r="L102" i="3"/>
  <c r="L101" i="3"/>
  <c r="L100" i="3"/>
  <c r="L99" i="3"/>
  <c r="L98" i="3"/>
  <c r="L96" i="3"/>
  <c r="L95" i="3"/>
  <c r="L94" i="3"/>
  <c r="L93" i="3"/>
  <c r="L92" i="3"/>
  <c r="L91" i="3"/>
  <c r="L90" i="3"/>
  <c r="L88" i="3"/>
  <c r="L87" i="3"/>
  <c r="L86" i="3"/>
  <c r="L85" i="3"/>
  <c r="L84" i="3"/>
  <c r="L83" i="3"/>
  <c r="L82" i="3"/>
  <c r="L80" i="3"/>
  <c r="L79" i="3"/>
  <c r="L78" i="3"/>
  <c r="L77" i="3"/>
  <c r="L76" i="3"/>
  <c r="L75" i="3"/>
  <c r="L74" i="3"/>
  <c r="L72" i="3"/>
  <c r="L71" i="3"/>
  <c r="L70" i="3"/>
  <c r="L69" i="3"/>
  <c r="L68" i="3"/>
  <c r="L67" i="3"/>
  <c r="L66" i="3"/>
  <c r="I184" i="3" l="1"/>
  <c r="K184" i="3"/>
  <c r="L186" i="3"/>
  <c r="L189" i="3"/>
  <c r="L201" i="3"/>
  <c r="G184" i="3"/>
  <c r="I15" i="1"/>
  <c r="L184" i="3" l="1"/>
  <c r="G69" i="2"/>
  <c r="F69" i="2"/>
  <c r="E69" i="2"/>
  <c r="D69" i="2"/>
  <c r="C69" i="2"/>
  <c r="H69" i="2" s="1"/>
  <c r="H68" i="2"/>
  <c r="H67" i="2"/>
  <c r="G59" i="2"/>
  <c r="F59" i="2"/>
  <c r="E59" i="2"/>
  <c r="D59" i="2"/>
  <c r="C59" i="2"/>
  <c r="H58" i="2"/>
  <c r="H57" i="2"/>
  <c r="H56" i="2"/>
  <c r="H55" i="2"/>
  <c r="H54" i="2"/>
  <c r="H53" i="2"/>
  <c r="H52" i="2"/>
  <c r="F50" i="2"/>
  <c r="E50" i="2"/>
  <c r="D50" i="2"/>
  <c r="H49" i="2"/>
  <c r="H48" i="2"/>
  <c r="H47" i="2"/>
  <c r="H46" i="2"/>
  <c r="G50" i="2"/>
  <c r="H45" i="2"/>
  <c r="H44" i="2"/>
  <c r="H43" i="2"/>
  <c r="G34" i="2"/>
  <c r="F34" i="2"/>
  <c r="E34" i="2"/>
  <c r="D34" i="2"/>
  <c r="C34" i="2"/>
  <c r="H33" i="2"/>
  <c r="H23" i="2"/>
  <c r="H22" i="2"/>
  <c r="H21" i="2"/>
  <c r="H20" i="2"/>
  <c r="H14" i="2"/>
  <c r="H13" i="2"/>
  <c r="H12" i="2"/>
  <c r="H11" i="2"/>
  <c r="L203" i="1"/>
  <c r="K202" i="1"/>
  <c r="J202" i="1"/>
  <c r="I202" i="1"/>
  <c r="H202" i="1"/>
  <c r="L200" i="1"/>
  <c r="L199" i="1"/>
  <c r="L197" i="1"/>
  <c r="L196" i="1"/>
  <c r="L194" i="1"/>
  <c r="L193" i="1"/>
  <c r="L191" i="1"/>
  <c r="G190" i="1"/>
  <c r="L188" i="1"/>
  <c r="J185" i="1"/>
  <c r="G187" i="1"/>
  <c r="L176" i="1"/>
  <c r="L175" i="1"/>
  <c r="L174" i="1"/>
  <c r="L173" i="1"/>
  <c r="L172" i="1"/>
  <c r="L171" i="1"/>
  <c r="L170" i="1"/>
  <c r="L168" i="1"/>
  <c r="L167" i="1"/>
  <c r="L166" i="1"/>
  <c r="L165" i="1"/>
  <c r="L164" i="1"/>
  <c r="L163" i="1"/>
  <c r="L162" i="1"/>
  <c r="L160" i="1"/>
  <c r="L159" i="1"/>
  <c r="L158" i="1"/>
  <c r="L157" i="1"/>
  <c r="L156" i="1"/>
  <c r="L155" i="1"/>
  <c r="L154" i="1"/>
  <c r="L152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8" i="1"/>
  <c r="L136" i="1"/>
  <c r="L135" i="1"/>
  <c r="L134" i="1"/>
  <c r="L133" i="1"/>
  <c r="L132" i="1"/>
  <c r="L131" i="1"/>
  <c r="L130" i="1"/>
  <c r="L128" i="1"/>
  <c r="L127" i="1"/>
  <c r="L126" i="1"/>
  <c r="L125" i="1"/>
  <c r="L124" i="1"/>
  <c r="L123" i="1"/>
  <c r="L122" i="1"/>
  <c r="L120" i="1"/>
  <c r="L119" i="1"/>
  <c r="L118" i="1"/>
  <c r="L117" i="1"/>
  <c r="L116" i="1"/>
  <c r="L115" i="1"/>
  <c r="L114" i="1"/>
  <c r="L112" i="1"/>
  <c r="L111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6" i="1"/>
  <c r="L95" i="1"/>
  <c r="L94" i="1"/>
  <c r="L93" i="1"/>
  <c r="L92" i="1"/>
  <c r="L88" i="1"/>
  <c r="L87" i="1"/>
  <c r="L86" i="1"/>
  <c r="L84" i="1"/>
  <c r="L83" i="1"/>
  <c r="L82" i="1"/>
  <c r="L80" i="1"/>
  <c r="L79" i="1"/>
  <c r="L78" i="1"/>
  <c r="L77" i="1"/>
  <c r="L76" i="1"/>
  <c r="L75" i="1"/>
  <c r="L74" i="1"/>
  <c r="L72" i="1"/>
  <c r="L71" i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Z56" i="3" s="1"/>
  <c r="L54" i="1"/>
  <c r="L53" i="1"/>
  <c r="L52" i="1"/>
  <c r="L51" i="1"/>
  <c r="L50" i="1"/>
  <c r="G49" i="1"/>
  <c r="L49" i="1" s="1"/>
  <c r="Z49" i="3" s="1"/>
  <c r="L48" i="1"/>
  <c r="Z48" i="3" s="1"/>
  <c r="L47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29" i="1"/>
  <c r="L28" i="1"/>
  <c r="L27" i="1"/>
  <c r="L26" i="1"/>
  <c r="L25" i="1"/>
  <c r="L24" i="1"/>
  <c r="L23" i="1"/>
  <c r="Z23" i="3" s="1"/>
  <c r="L21" i="1"/>
  <c r="L20" i="1"/>
  <c r="L19" i="1"/>
  <c r="L18" i="1"/>
  <c r="L17" i="1"/>
  <c r="Z17" i="3" s="1"/>
  <c r="L16" i="1"/>
  <c r="Z16" i="3" s="1"/>
  <c r="L15" i="1"/>
  <c r="Z15" i="3" s="1"/>
  <c r="L13" i="1"/>
  <c r="L12" i="1"/>
  <c r="L11" i="1"/>
  <c r="L10" i="1"/>
  <c r="K9" i="1"/>
  <c r="J9" i="1"/>
  <c r="AP9" i="3" s="1"/>
  <c r="AQ9" i="3" s="1"/>
  <c r="I9" i="1"/>
  <c r="AL9" i="3" s="1"/>
  <c r="AM9" i="3" s="1"/>
  <c r="H9" i="1"/>
  <c r="G9" i="1"/>
  <c r="K8" i="1"/>
  <c r="J8" i="1"/>
  <c r="AP8" i="3" s="1"/>
  <c r="AQ8" i="3" s="1"/>
  <c r="I8" i="1"/>
  <c r="H8" i="1"/>
  <c r="K7" i="1"/>
  <c r="AS7" i="3" s="1"/>
  <c r="AT7" i="3" s="1"/>
  <c r="J7" i="1"/>
  <c r="AP7" i="3" s="1"/>
  <c r="AQ7" i="3" s="1"/>
  <c r="I7" i="1"/>
  <c r="AL7" i="3" s="1"/>
  <c r="AM7" i="3" s="1"/>
  <c r="H7" i="1"/>
  <c r="G7" i="1"/>
  <c r="Z24" i="3" l="1"/>
  <c r="Z24" i="4"/>
  <c r="AA24" i="4" s="1"/>
  <c r="Z25" i="3"/>
  <c r="Z25" i="4"/>
  <c r="AA25" i="4" s="1"/>
  <c r="AS8" i="3"/>
  <c r="AT8" i="3" s="1"/>
  <c r="AS8" i="4"/>
  <c r="AT8" i="4" s="1"/>
  <c r="Z58" i="3"/>
  <c r="Z58" i="4"/>
  <c r="AA58" i="4" s="1"/>
  <c r="AS9" i="3"/>
  <c r="AT9" i="3" s="1"/>
  <c r="AS9" i="4"/>
  <c r="AT9" i="4" s="1"/>
  <c r="Z57" i="3"/>
  <c r="Z57" i="4"/>
  <c r="AA57" i="4" s="1"/>
  <c r="H59" i="2"/>
  <c r="L202" i="1"/>
  <c r="K185" i="1"/>
  <c r="H185" i="1"/>
  <c r="AA16" i="3"/>
  <c r="AA57" i="3"/>
  <c r="AA17" i="3"/>
  <c r="AA24" i="3"/>
  <c r="AA58" i="3"/>
  <c r="AA48" i="3"/>
  <c r="AA49" i="3"/>
  <c r="AA15" i="3"/>
  <c r="AA56" i="3"/>
  <c r="AA23" i="3"/>
  <c r="AA25" i="3"/>
  <c r="L187" i="1"/>
  <c r="I185" i="1"/>
  <c r="L7" i="1"/>
  <c r="Z7" i="3" s="1"/>
  <c r="H34" i="2"/>
  <c r="L190" i="1"/>
  <c r="L9" i="1"/>
  <c r="L8" i="1"/>
  <c r="H50" i="2"/>
  <c r="C50" i="2"/>
  <c r="G8" i="1"/>
  <c r="G185" i="1"/>
  <c r="Z8" i="3" l="1"/>
  <c r="AA8" i="3" s="1"/>
  <c r="Z8" i="4"/>
  <c r="AA8" i="4" s="1"/>
  <c r="Z9" i="3"/>
  <c r="Z9" i="4"/>
  <c r="AA9" i="4" s="1"/>
  <c r="AA9" i="3"/>
  <c r="AA7" i="3"/>
  <c r="L185" i="1"/>
</calcChain>
</file>

<file path=xl/comments1.xml><?xml version="1.0" encoding="utf-8"?>
<comments xmlns="http://schemas.openxmlformats.org/spreadsheetml/2006/main">
  <authors>
    <author>Винограденко Юлия Николаевна</author>
  </authors>
  <commentList>
    <comment ref="N56" authorId="0" shapeId="0">
      <text>
        <r>
          <rPr>
            <b/>
            <sz val="9"/>
            <color indexed="81"/>
            <rFont val="Tahoma"/>
            <family val="2"/>
            <charset val="204"/>
          </rPr>
          <t>Винограденко Юлия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Программе не учтено снятие экономии по основному мероприятию 10 062 т.р
Но она снята по ДС/8</t>
        </r>
      </text>
    </comment>
  </commentList>
</comments>
</file>

<file path=xl/comments2.xml><?xml version="1.0" encoding="utf-8"?>
<comments xmlns="http://schemas.openxmlformats.org/spreadsheetml/2006/main">
  <authors>
    <author>Винограденко Юлия Николаевна</author>
  </authors>
  <commentList>
    <comment ref="N56" authorId="0" shapeId="0">
      <text>
        <r>
          <rPr>
            <b/>
            <sz val="9"/>
            <color indexed="81"/>
            <rFont val="Tahoma"/>
            <family val="2"/>
            <charset val="204"/>
          </rPr>
          <t>Винограденко Юлия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Программе не учтено снятие экономии по основному мероприятию 10 062 т.р
Но она снята по ДС/8</t>
        </r>
      </text>
    </comment>
  </commentList>
</comments>
</file>

<file path=xl/sharedStrings.xml><?xml version="1.0" encoding="utf-8"?>
<sst xmlns="http://schemas.openxmlformats.org/spreadsheetml/2006/main" count="1230" uniqueCount="241">
  <si>
    <t>Приложение № 4.1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</si>
  <si>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Новосибирская область 
</t>
    </r>
    <r>
      <rPr>
        <b/>
        <i/>
        <u/>
        <sz val="16"/>
        <color rgb="FFC00000"/>
        <rFont val="Times New Roman"/>
        <family val="1"/>
        <charset val="204"/>
      </rPr>
      <t>(мероприятия софинансируемые из средств федерального бюджета)</t>
    </r>
  </si>
  <si>
    <t>№ 
пп</t>
  </si>
  <si>
    <t>Наименование мероприятия
и источники его финансового обеспечения</t>
  </si>
  <si>
    <t>КБК</t>
  </si>
  <si>
    <t>Объемы финансового обеспечения по годам реализации Программы, тыс. рублей</t>
  </si>
  <si>
    <t>Глава</t>
  </si>
  <si>
    <r>
      <t xml:space="preserve">Раздел/
</t>
    </r>
    <r>
      <rPr>
        <b/>
        <i/>
        <sz val="12"/>
        <rFont val="Times New Roman"/>
        <family val="1"/>
        <charset val="204"/>
      </rPr>
      <t>подраздел</t>
    </r>
  </si>
  <si>
    <t>Целевая статья</t>
  </si>
  <si>
    <t>Вид расходов</t>
  </si>
  <si>
    <t>2021 год</t>
  </si>
  <si>
    <t>2022 год</t>
  </si>
  <si>
    <t>2023 год</t>
  </si>
  <si>
    <t>2024 год</t>
  </si>
  <si>
    <t>2025 год</t>
  </si>
  <si>
    <r>
      <t>2021</t>
    </r>
    <r>
      <rPr>
        <b/>
        <sz val="12"/>
        <rFont val="Calibri"/>
        <family val="2"/>
        <charset val="204"/>
      </rPr>
      <t>−</t>
    </r>
    <r>
      <rPr>
        <b/>
        <sz val="12"/>
        <rFont val="Times New Roman"/>
        <family val="1"/>
        <charset val="204"/>
      </rPr>
      <t>2025 годы (итого)</t>
    </r>
  </si>
  <si>
    <t>Консолидированный бюджет, в том числе:</t>
  </si>
  <si>
    <t>межбюджетный трансферт федерального бюджета</t>
  </si>
  <si>
    <t>бюджет субъекта Российской Федерации</t>
  </si>
  <si>
    <t xml:space="preserve">бюджеты муниципальных образований </t>
  </si>
  <si>
    <t>межбюджетные трансферты из бюджетов субъектов РФ</t>
  </si>
  <si>
    <t>средства государственных внебюджетных фондов</t>
  </si>
  <si>
    <t>средства юридических лиц</t>
  </si>
  <si>
    <t>1.</t>
  </si>
  <si>
    <r>
      <t xml:space="preserve">Мероприятие 1. Осуществление нового строительства (реконструкции) </t>
    </r>
    <r>
      <rPr>
        <sz val="12"/>
        <rFont val="Times New Roman"/>
        <family val="1"/>
        <charset val="204"/>
      </rPr>
      <t>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</si>
  <si>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1.1.</t>
  </si>
  <si>
    <t>всего, из них:</t>
  </si>
  <si>
    <t>1.2.</t>
  </si>
  <si>
    <t>бюджет субъектов Российской Федерации</t>
  </si>
  <si>
    <t>межбюджетные трансферты федерального бюджета</t>
  </si>
  <si>
    <t>1.3.</t>
  </si>
  <si>
    <t xml:space="preserve">межбюджетные трансферты из бюджетов субъектов </t>
  </si>
  <si>
    <t>1.4.</t>
  </si>
  <si>
    <t>1.5.</t>
  </si>
  <si>
    <t>2.</t>
  </si>
  <si>
    <r>
      <rPr>
        <b/>
        <sz val="12"/>
        <rFont val="Times New Roman"/>
        <family val="1"/>
        <charset val="204"/>
      </rPr>
      <t xml:space="preserve">Мероприятие 2. Осуществление капитального ремонта </t>
    </r>
    <r>
      <rPr>
        <sz val="12"/>
        <rFont val="Times New Roman"/>
        <family val="1"/>
        <charset val="204"/>
      </rPr>
      <t>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</si>
  <si>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2.1.</t>
  </si>
  <si>
    <t>2.2.</t>
  </si>
  <si>
    <t>2.3.</t>
  </si>
  <si>
    <t>2.4.</t>
  </si>
  <si>
    <t>2.5.</t>
  </si>
  <si>
    <t>3.</t>
  </si>
  <si>
    <r>
      <rPr>
        <b/>
        <sz val="12"/>
        <rFont val="Times New Roman"/>
        <family val="1"/>
        <charset val="204"/>
      </rPr>
      <t>Мероприятие 3. Приобретение объектов недвижимого имущества</t>
    </r>
    <r>
      <rPr>
        <sz val="12"/>
        <rFont val="Times New Roman"/>
        <family val="1"/>
        <charset val="204"/>
      </rPr>
      <t>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t>
    </r>
  </si>
  <si>
    <t>3.1.</t>
  </si>
  <si>
    <t>3.2.</t>
  </si>
  <si>
    <t>3.3.</t>
  </si>
  <si>
    <t>3.4.</t>
  </si>
  <si>
    <t>3.5.</t>
  </si>
  <si>
    <t>4.</t>
  </si>
  <si>
    <r>
      <rPr>
        <b/>
        <sz val="12"/>
        <rFont val="Times New Roman"/>
        <family val="1"/>
        <charset val="204"/>
      </rPr>
      <t xml:space="preserve">Мероприятие 4.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</si>
  <si>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t>4.1.</t>
  </si>
  <si>
    <t>4.2.</t>
  </si>
  <si>
    <t>4.3.</t>
  </si>
  <si>
    <t>4.4.</t>
  </si>
  <si>
    <t>4.5.</t>
  </si>
  <si>
    <t>5.</t>
  </si>
  <si>
    <r>
      <rPr>
        <b/>
        <sz val="12"/>
        <rFont val="Times New Roman"/>
        <family val="1"/>
        <charset val="204"/>
      </rPr>
      <t>Мероприятие 5.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</si>
  <si>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>5.1.</t>
  </si>
  <si>
    <t>5.2.</t>
  </si>
  <si>
    <t>5.3.</t>
  </si>
  <si>
    <t>5.4.</t>
  </si>
  <si>
    <t>5.5.</t>
  </si>
  <si>
    <t>6.</t>
  </si>
  <si>
    <r>
      <rPr>
        <b/>
        <sz val="12"/>
        <rFont val="Times New Roman"/>
        <family val="1"/>
        <charset val="204"/>
      </rPr>
      <t xml:space="preserve">Мероприятие 6.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</si>
  <si>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t>6.1.</t>
  </si>
  <si>
    <t>6.2.</t>
  </si>
  <si>
    <t>6.3.</t>
  </si>
  <si>
    <t>6.4.</t>
  </si>
  <si>
    <t>6.5.</t>
  </si>
  <si>
    <t>6.6.</t>
  </si>
  <si>
    <t>7.</t>
  </si>
  <si>
    <r>
      <t>Мероприятие 7.</t>
    </r>
    <r>
      <rPr>
        <sz val="12"/>
        <color theme="1"/>
        <rFont val="Times New Roman"/>
        <family val="1"/>
        <charset val="204"/>
      </rPr>
      <t xml:space="preserve"> Утверждение и поэтапное внедрение отраслевой системы оплаты труда медицинских работников</t>
    </r>
  </si>
  <si>
    <t>7.1.</t>
  </si>
  <si>
    <t>7.2.</t>
  </si>
  <si>
    <t>7.3.</t>
  </si>
  <si>
    <t>бюджеты муниципальных образований</t>
  </si>
  <si>
    <t>7.4.</t>
  </si>
  <si>
    <t>средства государственных внебюджетных фондов*</t>
  </si>
  <si>
    <t>7.5.</t>
  </si>
  <si>
    <t>8.</t>
  </si>
  <si>
    <r>
      <t>Мероприятие 8. </t>
    </r>
    <r>
      <rPr>
        <sz val="12"/>
        <color theme="1"/>
        <rFont val="Times New Roman"/>
        <family val="1"/>
        <charset val="204"/>
      </rPr>
      <t>Принятие мер по укомплектованию медицинских организаций, оказывающих первичную медико-санитарную помощь, центральных районных и районных больниц медицинскими работниками в соответствии с целевыми показателями, указанными в паспортах таких медицинских организаций</t>
    </r>
  </si>
  <si>
    <t>8.1.</t>
  </si>
  <si>
    <t>8.2.</t>
  </si>
  <si>
    <t>8.3.</t>
  </si>
  <si>
    <t>8.4.</t>
  </si>
  <si>
    <t>8.5.</t>
  </si>
  <si>
    <t>9.</t>
  </si>
  <si>
    <r>
      <t>Мероприятие 9.</t>
    </r>
    <r>
      <rPr>
        <sz val="12"/>
        <color theme="1"/>
        <rFont val="Times New Roman"/>
        <family val="1"/>
        <charset val="204"/>
      </rPr>
      <t xml:space="preserve"> Увеличение заявок на целевое обучение врачей в соответствии с дефицитными специальностями первичного звена здравоохранения</t>
    </r>
  </si>
  <si>
    <t>9.1.</t>
  </si>
  <si>
    <t>9.2.</t>
  </si>
  <si>
    <t>9.3.</t>
  </si>
  <si>
    <t>9.4.</t>
  </si>
  <si>
    <t>9.5.</t>
  </si>
  <si>
    <t>10.</t>
  </si>
  <si>
    <r>
      <t>Мероприятие 10.</t>
    </r>
    <r>
      <rPr>
        <sz val="12"/>
        <color theme="1"/>
        <rFont val="Times New Roman"/>
        <family val="1"/>
        <charset val="204"/>
      </rPr>
      <t> Увеличение числа обучающихся профессиональных образовательных организаций, осуществляющих подготовку специалистов со средним медицинским образованием, не менее чем на 30 процентов в год от имеющегося дефицита таких специалистов</t>
    </r>
  </si>
  <si>
    <t>10.1.</t>
  </si>
  <si>
    <t>10.2.</t>
  </si>
  <si>
    <t>10.3.</t>
  </si>
  <si>
    <t>10.4.</t>
  </si>
  <si>
    <t>10.5.</t>
  </si>
  <si>
    <t>11.</t>
  </si>
  <si>
    <r>
      <t>Мероприятие 11.</t>
    </r>
    <r>
      <rPr>
        <sz val="12"/>
        <color theme="1"/>
        <rFont val="Times New Roman"/>
        <family val="1"/>
        <charset val="204"/>
      </rPr>
      <t xml:space="preserve"> Разработка и реализация региональных мер стимулирования медицинских работников в части предоставления единовременных выплат, в том числе при переезде в сельскую местность, рабочие поселки, поселки городского типа и города с населением до 50 тыс. человек</t>
    </r>
  </si>
  <si>
    <t>11.1.</t>
  </si>
  <si>
    <t>11.2.</t>
  </si>
  <si>
    <t>11.3.</t>
  </si>
  <si>
    <t>11.4.</t>
  </si>
  <si>
    <t>11.5.</t>
  </si>
  <si>
    <t>12.</t>
  </si>
  <si>
    <r>
      <t>Мероприятие 12.</t>
    </r>
    <r>
      <rPr>
        <sz val="12"/>
        <color theme="1"/>
        <rFont val="Times New Roman"/>
        <family val="1"/>
        <charset val="204"/>
      </rPr>
      <t> Разработка и реализация региональных мер социальной поддержки медицинских работников первичного звена здравоохранения и скорой медицинской помощи, медицинских работников центральных районных и районных больниц, в том числе их приоритетное обеспечение служебным жильем, использование иных механизмов обеспечения жильем</t>
    </r>
  </si>
  <si>
    <t>12.1.</t>
  </si>
  <si>
    <t>12.2.</t>
  </si>
  <si>
    <t>12.3.</t>
  </si>
  <si>
    <t>12.4.</t>
  </si>
  <si>
    <t>12.5.</t>
  </si>
  <si>
    <t>13.</t>
  </si>
  <si>
    <r>
      <t>Мероприятие 13.</t>
    </r>
    <r>
      <rPr>
        <sz val="12"/>
        <color theme="1"/>
        <rFont val="Times New Roman"/>
        <family val="1"/>
        <charset val="204"/>
      </rPr>
      <t> Включение в показатели эффективности деятельности руководителей медицинских организаций показателей, характеризующих обеспечение медицинских организаций медицинскими работниками</t>
    </r>
  </si>
  <si>
    <t>13.1.</t>
  </si>
  <si>
    <t>13.2.</t>
  </si>
  <si>
    <t>13.3.</t>
  </si>
  <si>
    <t>13.4.</t>
  </si>
  <si>
    <t>13.5.</t>
  </si>
  <si>
    <t>14.</t>
  </si>
  <si>
    <r>
      <t>Мероприятие 14.</t>
    </r>
    <r>
      <rPr>
        <sz val="12"/>
        <color theme="1"/>
        <rFont val="Times New Roman"/>
        <family val="1"/>
        <charset val="204"/>
      </rPr>
      <t> Разработка механизма наставничества в отношении врачей - молодых специалистов, прошедших целевое обучение</t>
    </r>
  </si>
  <si>
    <t>14.1.</t>
  </si>
  <si>
    <t>14.2.</t>
  </si>
  <si>
    <t>14.3.</t>
  </si>
  <si>
    <t>14.4.</t>
  </si>
  <si>
    <t>14.5.</t>
  </si>
  <si>
    <t>15.</t>
  </si>
  <si>
    <r>
      <t>Мероприятие 15. </t>
    </r>
    <r>
      <rPr>
        <sz val="12"/>
        <color theme="1"/>
        <rFont val="Times New Roman"/>
        <family val="1"/>
        <charset val="204"/>
      </rPr>
      <t>Внесение изменений в территориальную программу государственных гарантий бесплатного оказания гражданам медицинской помощи в части обеспечения потребности в дорогостоящих диагностических исследованиях, проводимых в амбулаторных условиях, и выделение их из подушевого норматива финансирования оказания первичной медико-санитарной помощи</t>
    </r>
  </si>
  <si>
    <t>15.1.</t>
  </si>
  <si>
    <t>15.2.</t>
  </si>
  <si>
    <t>15.3.</t>
  </si>
  <si>
    <t>15.4.</t>
  </si>
  <si>
    <t>15.5.</t>
  </si>
  <si>
    <t>16.</t>
  </si>
  <si>
    <r>
      <t>Мероприятие 16.</t>
    </r>
    <r>
      <rPr>
        <sz val="12"/>
        <color theme="1"/>
        <rFont val="Times New Roman"/>
        <family val="1"/>
        <charset val="204"/>
      </rPr>
      <t> Внесение изменений в территориальную программу государственных гарантий бесплатного оказания гражданам медицинской помощи в части введения коэффициентов дифференциации для подушевого норматива финансирования на прикрепившихся лиц для медицинских организаций, расположенных в сельской местности, рабочих поселках, поселках городского типа и малых городах</t>
    </r>
  </si>
  <si>
    <t>16.1.</t>
  </si>
  <si>
    <t>16.2.</t>
  </si>
  <si>
    <t>16.3.</t>
  </si>
  <si>
    <t>16.4.</t>
  </si>
  <si>
    <t>16.5.</t>
  </si>
  <si>
    <t>17.</t>
  </si>
  <si>
    <r>
      <t>Мероприятие 18.</t>
    </r>
    <r>
      <rPr>
        <sz val="12"/>
        <color theme="1"/>
        <rFont val="Times New Roman"/>
        <family val="1"/>
        <charset val="204"/>
      </rPr>
      <t> Стимулирование руководителей и медицинских работников медицинских организаций первичного звена здравоохранения внедряющих новую модель оказания гражданам первичной медико-санитарной помощи</t>
    </r>
  </si>
  <si>
    <t>17.1.</t>
  </si>
  <si>
    <t>17.2.</t>
  </si>
  <si>
    <t>17.3.</t>
  </si>
  <si>
    <t>17.4.</t>
  </si>
  <si>
    <t>17.5.</t>
  </si>
  <si>
    <t>18.</t>
  </si>
  <si>
    <r>
      <t>Мероприятие 18.</t>
    </r>
    <r>
      <rPr>
        <sz val="12"/>
        <color theme="1"/>
        <rFont val="Times New Roman"/>
        <family val="1"/>
        <charset val="204"/>
      </rPr>
      <t> Обеспечение бездефицитного финансового обеспечения оказания медицинской помощи в рамках территориальной программы государственных гарантий бесплатного оказания гражданам медицинской помощи, с учетом реализации мероприятий региональной программы</t>
    </r>
  </si>
  <si>
    <t>18.1.</t>
  </si>
  <si>
    <t>18.2.</t>
  </si>
  <si>
    <t>18.3.</t>
  </si>
  <si>
    <t>18.4.</t>
  </si>
  <si>
    <t>18.5.</t>
  </si>
  <si>
    <t>19.</t>
  </si>
  <si>
    <r>
      <t>Мероприятие 19.</t>
    </r>
    <r>
      <rPr>
        <sz val="12"/>
        <color theme="1"/>
        <rFont val="Times New Roman"/>
        <family val="1"/>
        <charset val="204"/>
      </rPr>
      <t> Участие в реализации пилотного проекта по вовлечению частных медицинских организаций в оказание медико-социальных услуг лицам в возрасте 65 лет и старше</t>
    </r>
  </si>
  <si>
    <t>19.1.</t>
  </si>
  <si>
    <t>19.2.</t>
  </si>
  <si>
    <t>19.3.</t>
  </si>
  <si>
    <t>19.4.</t>
  </si>
  <si>
    <t>19.5.</t>
  </si>
  <si>
    <t>20.</t>
  </si>
  <si>
    <r>
      <t>Мероприятие 20.</t>
    </r>
    <r>
      <rPr>
        <sz val="12"/>
        <color theme="1"/>
        <rFont val="Times New Roman"/>
        <family val="1"/>
        <charset val="204"/>
      </rPr>
      <t> Обеспечение лекарственными препаратами граждан, которые перенесли острое нарушение мозгового кровообращения, инфаркт миокарда и другие острые сердечно-сосудистые заболевания или операции на сосудах и которые получают медицинскую помощь в амбулаторных условиях</t>
    </r>
  </si>
  <si>
    <t>20.1.</t>
  </si>
  <si>
    <t>20.2.</t>
  </si>
  <si>
    <t>20.3.</t>
  </si>
  <si>
    <t>20.4.</t>
  </si>
  <si>
    <t>20.5.</t>
  </si>
  <si>
    <t>Приложение № 4.2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</si>
  <si>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Новосибирской области 
</t>
    </r>
    <r>
      <rPr>
        <b/>
        <i/>
        <u/>
        <sz val="16"/>
        <color rgb="FFC00000"/>
        <rFont val="Times New Roman"/>
        <family val="1"/>
        <charset val="204"/>
      </rPr>
      <t>(мероприятия НЕ софинансируемые из средств федерального бюджета)</t>
    </r>
  </si>
  <si>
    <t>Бюджет субъекта Российской Федерации</t>
  </si>
  <si>
    <r>
      <t xml:space="preserve">Результаты реализации Программы модернизации первичного звена здравоохранения 
</t>
    </r>
    <r>
      <rPr>
        <b/>
        <i/>
        <u/>
        <sz val="16"/>
        <rFont val="Times New Roman"/>
        <family val="1"/>
        <charset val="204"/>
      </rPr>
      <t xml:space="preserve">Новосибирская область </t>
    </r>
  </si>
  <si>
    <t>Сводный перечень объектов здравоохранения, подлежащих к строительству (реконструкции), капитальному ремонту, приобретению и монтажу*</t>
  </si>
  <si>
    <t>Наименование мероприятия</t>
  </si>
  <si>
    <r>
      <t xml:space="preserve">Количество </t>
    </r>
    <r>
      <rPr>
        <b/>
        <u/>
        <sz val="11"/>
        <color theme="1"/>
        <rFont val="Times New Roman"/>
        <family val="1"/>
        <charset val="204"/>
      </rPr>
      <t>вводных</t>
    </r>
    <r>
      <rPr>
        <sz val="11"/>
        <color theme="1"/>
        <rFont val="Times New Roman"/>
        <family val="1"/>
        <charset val="204"/>
      </rPr>
      <t xml:space="preserve"> объектов здравоохранения, ед.</t>
    </r>
  </si>
  <si>
    <t>2021 - 2025</t>
  </si>
  <si>
    <t>Строительство (реконструкция) объектов здравоохранения</t>
  </si>
  <si>
    <t>Капитальный ремонт</t>
  </si>
  <si>
    <t>Приобретение быстровозводимых модульных конструкций</t>
  </si>
  <si>
    <t>Приобретение объектов недвижимости</t>
  </si>
  <si>
    <t>*указывается количество объектов здравоохранения, на которых предусмотрено окончание проведения строительно - монтажных работ (ремонтных работ)</t>
  </si>
  <si>
    <r>
      <t xml:space="preserve">Количество </t>
    </r>
    <r>
      <rPr>
        <b/>
        <u/>
        <sz val="11"/>
        <color theme="1"/>
        <rFont val="Times New Roman"/>
        <family val="1"/>
        <charset val="204"/>
      </rPr>
      <t>финансируемых</t>
    </r>
    <r>
      <rPr>
        <sz val="11"/>
        <color theme="1"/>
        <rFont val="Times New Roman"/>
        <family val="1"/>
        <charset val="204"/>
      </rPr>
      <t xml:space="preserve"> объектов здравоохранения, ед.</t>
    </r>
  </si>
  <si>
    <t>Сводный перечень медицинского оборудования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</t>
  </si>
  <si>
    <t>Количество медицинского оборудования, ед.</t>
  </si>
  <si>
    <t xml:space="preserve">2021 - 2025 </t>
  </si>
  <si>
    <t>Дооснащение медицинским оборудованием</t>
  </si>
  <si>
    <t>Переоснащение медицинским оборудованием</t>
  </si>
  <si>
    <t>ИТОГО</t>
  </si>
  <si>
    <r>
      <t xml:space="preserve">Сводный перечень </t>
    </r>
    <r>
      <rPr>
        <b/>
        <u/>
        <sz val="14"/>
        <color theme="1"/>
        <rFont val="Times New Roman"/>
        <family val="1"/>
        <charset val="204"/>
      </rPr>
      <t>тяжелого медицинского оборудования</t>
    </r>
    <r>
      <rPr>
        <b/>
        <sz val="14"/>
        <color theme="1"/>
        <rFont val="Times New Roman"/>
        <family val="1"/>
        <charset val="204"/>
      </rPr>
      <t xml:space="preserve">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</t>
    </r>
  </si>
  <si>
    <t>Дооснащение медицинским оборудованием:</t>
  </si>
  <si>
    <t>Аппарат рентгеновский стационарный для рентгенографии цифровой</t>
  </si>
  <si>
    <t>Аппарат рентгеновский стационарный для рентгенографии цифровой или аналоговый</t>
  </si>
  <si>
    <t>Аппарат рентгеновский маммографический цифровой или аналоговый</t>
  </si>
  <si>
    <t>Компьютерный томограф рентгеновский спиральный с многорядным детектором (многосрезовый)</t>
  </si>
  <si>
    <t>Магнитно-резонансный томограф со сверхпроводящим магнитом</t>
  </si>
  <si>
    <t>Аппарат рентгеновский для флюорографии легких цифровой или аналоговый</t>
  </si>
  <si>
    <t>Аппарат рентгеновский для остеоденситометрии</t>
  </si>
  <si>
    <t>Переоснащение медицинским оборудованием:</t>
  </si>
  <si>
    <t>Сводный перечень автотранспорта, планируемого к приобретению и замене в субъекте Российской Федерации</t>
  </si>
  <si>
    <t>Дооснащение автомобильным транспортом</t>
  </si>
  <si>
    <t>Переоснащение автомобильным транспортом</t>
  </si>
  <si>
    <t>______________________________________</t>
  </si>
  <si>
    <t>5.6.</t>
  </si>
  <si>
    <t>средства Резервного фонда Правительства Российской Федерации на осуществление "опережающей поставки" автомобильного транспорта Минпромторгом России (в соответствии с распоряжениями Правительства РФ от 27.11.2020 № 3129-р)</t>
  </si>
  <si>
    <t>межбюджетные трансферт федерального бюджета (из Резервного фонда Правительства Российской Федерации в соответствии с распоряжениями Правительства РФ от 23.09.2022 № 2746-р)</t>
  </si>
  <si>
    <t>экономия от торгов (ОБ)</t>
  </si>
  <si>
    <t>экономия от торгов (ФБ)</t>
  </si>
  <si>
    <t>к региональной программе "Модернизация первичного звена здравоохранения Новосибирской области на 2021-2025 годы"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</si>
  <si>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Новосибирской области 
</t>
    </r>
    <r>
      <rPr>
        <b/>
        <i/>
        <u/>
        <sz val="12"/>
        <color rgb="FFC00000"/>
        <rFont val="Times New Roman"/>
        <family val="1"/>
        <charset val="204"/>
      </rPr>
      <t>(мероприятия софинансируемые из средств федерального бюджета)</t>
    </r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</si>
  <si>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Новосибирской области 
</t>
    </r>
    <r>
      <rPr>
        <b/>
        <i/>
        <u/>
        <sz val="12"/>
        <color rgb="FFC00000"/>
        <rFont val="Times New Roman"/>
        <family val="1"/>
        <charset val="204"/>
      </rPr>
      <t>(мероприятия НЕ софинансируемые из средств федерального бюджета)</t>
    </r>
  </si>
  <si>
    <t>0704</t>
  </si>
  <si>
    <t>620</t>
  </si>
  <si>
    <t>Строительство (реконструкция) объектов здравоохранения*</t>
  </si>
  <si>
    <t>Капитальный ремонт**</t>
  </si>
  <si>
    <t>Количество автомобильного транспорта, ед.</t>
  </si>
  <si>
    <t>* По мероприятию "Строительство (реконструкция) объектов здравоохранения": в 2022 году финансируется 11 объектов, из них 2 объекта переходящие на 2023 год; в 2023 году финансируется 13 объектов, из них 3 объекта переходящие на 2024 год.
**По мероприятию "Капитальный ремонт": в 2023 году финансируется 2 объекта, из них один объект переходящий на 2024 год.</t>
  </si>
  <si>
    <r>
      <t>Мероприятие 17.</t>
    </r>
    <r>
      <rPr>
        <sz val="12"/>
        <color theme="1"/>
        <rFont val="Times New Roman"/>
        <family val="1"/>
        <charset val="204"/>
      </rPr>
      <t> Стимулирование руководителей и медицинских работников медицинских организаций первичного звена здравоохранения внедряющих новую модель оказания гражданам первичной медико-санитарной помощи</t>
    </r>
  </si>
  <si>
    <t>межбюджетные трансферт федерального бюджета (из Резервного фонда Правительства Российской Федерации в соответствии с распоряжением Правительства Российской Федерации от 23.09.2022 № 2746-р)</t>
  </si>
  <si>
    <t>средства Резервного фонда Правительства Российской Федерации на осуществление "опережающей поставки" автомобильного транспорта Минпромторгом России (в соответствии с распоряжением Правительства Российской Федерации от 27.11.2020 № 3129-р)</t>
  </si>
  <si>
    <t>округление</t>
  </si>
  <si>
    <t>отклонение</t>
  </si>
  <si>
    <t>из приложения 4</t>
  </si>
  <si>
    <t>Изменения по 2023 году (снятие экономии ДС 617/12), 
Изменения по Авто и Оборудованию 2025 г (проект письма от 12.10.2023 № 685-04/2)</t>
  </si>
  <si>
    <t>Проверка 
итоги 2021-2025</t>
  </si>
  <si>
    <t>Проверка 2023 г</t>
  </si>
  <si>
    <t>Проверка 2025 г</t>
  </si>
  <si>
    <t>Стало с учетом ЗНИ № 9-2023/026 (проект Программы проходит прцедуру утверждения постановлением Правительства НСО) и снятия экономии по ДС 12</t>
  </si>
  <si>
    <t>Проверка 2024 г</t>
  </si>
  <si>
    <t>Проверка 2022 г</t>
  </si>
  <si>
    <t>Проверка 2021 г</t>
  </si>
  <si>
    <r>
      <t xml:space="preserve">Объемы финансового обеспечения по годам реализации Программы, тыс. рублей </t>
    </r>
    <r>
      <rPr>
        <sz val="12"/>
        <rFont val="Times New Roman"/>
        <family val="1"/>
        <charset val="204"/>
      </rPr>
      <t>с учетом ЗНИ № 9-2023/026 (проект Программы проходит прцедуру утверждения постановлением Правительства НСО) и снятия экономии по ДС 12 (в 2023 г)</t>
    </r>
  </si>
  <si>
    <t>сначала округляем итоги по мероприяиям, затем суммируем округленные значения</t>
  </si>
  <si>
    <t>ЗНИ</t>
  </si>
  <si>
    <t>зни</t>
  </si>
  <si>
    <t>01.7.01.01010</t>
  </si>
  <si>
    <t>01.7.01.01011</t>
  </si>
  <si>
    <t xml:space="preserve">И.о. министра здравоохранения Новосибирской области </t>
  </si>
  <si>
    <t>Т.Ю. Анохина</t>
  </si>
  <si>
    <r>
      <rPr>
        <b/>
        <sz val="12"/>
        <rFont val="Times New Roman"/>
        <family val="1"/>
        <charset val="204"/>
      </rPr>
      <t>Мероприятие 5.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районов, для доставки населения в медицинские организации для проведения диспансеризации и диспансерного наблюдения и обратно, для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</si>
</sst>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₽_-;\-* #,##0.00\ _₽_-;_-* &quot;-&quot;??\ _₽_-;_-@_-"/>
    <numFmt numFmtId="165" formatCode="_-* #,##0.00000_-;\-* #,##0.00000_-;_-* &quot;-&quot;??_-;_-@_-"/>
    <numFmt numFmtId="166" formatCode="_-* #,##0.000000_-;\-* #,##0.000000_-;_-* &quot;-&quot;??_-;_-@_-"/>
    <numFmt numFmtId="167" formatCode="_-* #,##0.00000\ _₽_-;\-* #,##0.00000\ _₽_-;_-* &quot;-&quot;?????\ _₽_-;_-@_-"/>
    <numFmt numFmtId="168" formatCode="_-* #,##0.000\ _₽_-;\-* #,##0.000\ _₽_-;_-* &quot;-&quot;?????\ _₽_-;_-@_-"/>
    <numFmt numFmtId="169" formatCode="_-* #,##0.0\ _₽_-;\-* #,##0.0\ _₽_-;_-* &quot;-&quot;?????\ _₽_-;_-@_-"/>
    <numFmt numFmtId="170" formatCode="#,##0.00000"/>
    <numFmt numFmtId="171" formatCode="_-* #,##0.0000000_-;\-* #,##0.0000000_-;_-* &quot;-&quot;??_-;_-@_-"/>
    <numFmt numFmtId="172" formatCode="_-* #,##0.000_-;\-* #,##0.000_-;_-* &quot;-&quot;??_-;_-@_-"/>
    <numFmt numFmtId="173" formatCode="_-* #,##0.0000_-;\-* #,##0.0000_-;_-* &quot;-&quot;??_-;_-@_-"/>
    <numFmt numFmtId="174" formatCode="#,##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6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i/>
      <u/>
      <sz val="12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20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wrapText="1"/>
    </xf>
    <xf numFmtId="2" fontId="2" fillId="2" borderId="2" xfId="0" applyNumberFormat="1" applyFont="1" applyFill="1" applyBorder="1" applyAlignment="1">
      <alignment wrapText="1"/>
    </xf>
    <xf numFmtId="2" fontId="2" fillId="2" borderId="2" xfId="0" applyNumberFormat="1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wrapText="1"/>
    </xf>
    <xf numFmtId="2" fontId="2" fillId="2" borderId="0" xfId="0" applyNumberFormat="1" applyFont="1" applyFill="1" applyBorder="1" applyAlignment="1">
      <alignment wrapText="1"/>
    </xf>
    <xf numFmtId="2" fontId="2" fillId="2" borderId="0" xfId="0" applyNumberFormat="1" applyFont="1" applyFill="1" applyBorder="1" applyAlignment="1">
      <alignment vertical="top" wrapText="1"/>
    </xf>
    <xf numFmtId="2" fontId="4" fillId="2" borderId="0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top" wrapText="1"/>
    </xf>
    <xf numFmtId="43" fontId="2" fillId="2" borderId="8" xfId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164" fontId="0" fillId="0" borderId="0" xfId="0" applyNumberFormat="1"/>
    <xf numFmtId="0" fontId="8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 vertical="top" wrapText="1"/>
    </xf>
    <xf numFmtId="16" fontId="8" fillId="2" borderId="8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top" wrapText="1"/>
    </xf>
    <xf numFmtId="2" fontId="2" fillId="0" borderId="8" xfId="0" applyNumberFormat="1" applyFont="1" applyFill="1" applyBorder="1" applyAlignment="1">
      <alignment horizontal="center" vertical="top" wrapText="1"/>
    </xf>
    <xf numFmtId="43" fontId="2" fillId="0" borderId="8" xfId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top" wrapText="1"/>
    </xf>
    <xf numFmtId="43" fontId="2" fillId="2" borderId="8" xfId="1" applyFont="1" applyFill="1" applyBorder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2" fontId="2" fillId="2" borderId="9" xfId="0" applyNumberFormat="1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3" fontId="2" fillId="2" borderId="0" xfId="1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justify" vertical="top"/>
    </xf>
    <xf numFmtId="0" fontId="8" fillId="3" borderId="8" xfId="0" applyFont="1" applyFill="1" applyBorder="1" applyAlignment="1">
      <alignment horizontal="left" vertical="top" wrapText="1"/>
    </xf>
    <xf numFmtId="0" fontId="0" fillId="0" borderId="8" xfId="0" applyBorder="1"/>
    <xf numFmtId="0" fontId="2" fillId="0" borderId="8" xfId="0" applyFont="1" applyFill="1" applyBorder="1" applyAlignment="1">
      <alignment horizontal="justify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/>
    </xf>
    <xf numFmtId="2" fontId="2" fillId="2" borderId="8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justify" vertical="top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1" fontId="15" fillId="0" borderId="8" xfId="0" applyNumberFormat="1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1" fontId="15" fillId="0" borderId="8" xfId="0" applyNumberFormat="1" applyFont="1" applyBorder="1"/>
    <xf numFmtId="0" fontId="15" fillId="0" borderId="8" xfId="0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43" fontId="18" fillId="0" borderId="8" xfId="1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right" wrapText="1"/>
    </xf>
    <xf numFmtId="0" fontId="20" fillId="0" borderId="8" xfId="0" applyFont="1" applyBorder="1" applyAlignment="1">
      <alignment horizontal="right" wrapText="1"/>
    </xf>
    <xf numFmtId="0" fontId="15" fillId="4" borderId="14" xfId="0" applyFont="1" applyFill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15" fillId="0" borderId="10" xfId="0" applyFont="1" applyBorder="1"/>
    <xf numFmtId="0" fontId="23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165" fontId="2" fillId="2" borderId="8" xfId="1" applyNumberFormat="1" applyFont="1" applyFill="1" applyBorder="1" applyAlignment="1">
      <alignment horizontal="center" vertical="top" wrapText="1"/>
    </xf>
    <xf numFmtId="165" fontId="2" fillId="0" borderId="8" xfId="1" applyNumberFormat="1" applyFont="1" applyFill="1" applyBorder="1" applyAlignment="1">
      <alignment horizontal="center" vertical="top" wrapText="1"/>
    </xf>
    <xf numFmtId="166" fontId="2" fillId="2" borderId="8" xfId="1" applyNumberFormat="1" applyFont="1" applyFill="1" applyBorder="1" applyAlignment="1">
      <alignment horizontal="center" vertical="top" wrapText="1"/>
    </xf>
    <xf numFmtId="166" fontId="2" fillId="0" borderId="8" xfId="1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43" fontId="2" fillId="2" borderId="9" xfId="1" applyFont="1" applyFill="1" applyBorder="1" applyAlignment="1">
      <alignment horizontal="center" vertical="top" wrapText="1"/>
    </xf>
    <xf numFmtId="2" fontId="8" fillId="2" borderId="0" xfId="0" applyNumberFormat="1" applyFont="1" applyFill="1" applyBorder="1" applyAlignment="1">
      <alignment horizontal="center" vertical="top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5" borderId="8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vertical="top" wrapText="1"/>
    </xf>
    <xf numFmtId="43" fontId="2" fillId="5" borderId="8" xfId="1" applyFont="1" applyFill="1" applyBorder="1" applyAlignment="1">
      <alignment horizontal="center" vertical="top" wrapText="1"/>
    </xf>
    <xf numFmtId="0" fontId="0" fillId="5" borderId="0" xfId="0" applyFill="1"/>
    <xf numFmtId="0" fontId="2" fillId="5" borderId="9" xfId="0" applyFont="1" applyFill="1" applyBorder="1" applyAlignment="1">
      <alignment horizontal="left" vertical="top" wrapText="1"/>
    </xf>
    <xf numFmtId="166" fontId="2" fillId="5" borderId="8" xfId="1" applyNumberFormat="1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left" vertical="top" wrapText="1"/>
    </xf>
    <xf numFmtId="165" fontId="2" fillId="6" borderId="8" xfId="1" applyNumberFormat="1" applyFont="1" applyFill="1" applyBorder="1" applyAlignment="1">
      <alignment horizontal="center" vertical="top" wrapText="1"/>
    </xf>
    <xf numFmtId="4" fontId="27" fillId="2" borderId="8" xfId="0" applyNumberFormat="1" applyFont="1" applyFill="1" applyBorder="1" applyAlignment="1">
      <alignment horizontal="center" vertical="center" wrapText="1"/>
    </xf>
    <xf numFmtId="167" fontId="24" fillId="0" borderId="0" xfId="0" applyNumberFormat="1" applyFont="1"/>
    <xf numFmtId="0" fontId="12" fillId="2" borderId="8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/>
    <xf numFmtId="43" fontId="18" fillId="0" borderId="8" xfId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top"/>
    </xf>
    <xf numFmtId="43" fontId="18" fillId="0" borderId="8" xfId="1" applyFont="1" applyFill="1" applyBorder="1" applyAlignment="1">
      <alignment horizontal="center" vertical="top" wrapText="1"/>
    </xf>
    <xf numFmtId="0" fontId="22" fillId="0" borderId="8" xfId="2" applyFont="1" applyFill="1" applyBorder="1" applyAlignment="1">
      <alignment vertical="top"/>
    </xf>
    <xf numFmtId="43" fontId="2" fillId="2" borderId="8" xfId="1" applyNumberFormat="1" applyFont="1" applyFill="1" applyBorder="1" applyAlignment="1">
      <alignment horizontal="center" vertical="top" wrapText="1"/>
    </xf>
    <xf numFmtId="43" fontId="27" fillId="2" borderId="8" xfId="1" applyFont="1" applyFill="1" applyBorder="1" applyAlignment="1">
      <alignment horizontal="center" vertical="top" wrapText="1"/>
    </xf>
    <xf numFmtId="43" fontId="2" fillId="6" borderId="8" xfId="1" applyFont="1" applyFill="1" applyBorder="1" applyAlignment="1">
      <alignment horizontal="center" vertical="top" wrapText="1"/>
    </xf>
    <xf numFmtId="168" fontId="24" fillId="0" borderId="0" xfId="0" applyNumberFormat="1" applyFont="1"/>
    <xf numFmtId="168" fontId="0" fillId="0" borderId="0" xfId="0" applyNumberFormat="1"/>
    <xf numFmtId="168" fontId="0" fillId="5" borderId="0" xfId="0" applyNumberFormat="1" applyFill="1"/>
    <xf numFmtId="168" fontId="27" fillId="2" borderId="8" xfId="0" applyNumberFormat="1" applyFont="1" applyFill="1" applyBorder="1" applyAlignment="1">
      <alignment horizontal="center" vertical="center" wrapText="1"/>
    </xf>
    <xf numFmtId="168" fontId="2" fillId="2" borderId="8" xfId="1" applyNumberFormat="1" applyFont="1" applyFill="1" applyBorder="1" applyAlignment="1">
      <alignment horizontal="center" vertical="top" wrapText="1"/>
    </xf>
    <xf numFmtId="168" fontId="2" fillId="0" borderId="8" xfId="1" applyNumberFormat="1" applyFont="1" applyFill="1" applyBorder="1" applyAlignment="1">
      <alignment horizontal="center" vertical="top" wrapText="1"/>
    </xf>
    <xf numFmtId="168" fontId="2" fillId="5" borderId="8" xfId="1" applyNumberFormat="1" applyFont="1" applyFill="1" applyBorder="1" applyAlignment="1">
      <alignment horizontal="center" vertical="top" wrapText="1"/>
    </xf>
    <xf numFmtId="170" fontId="27" fillId="2" borderId="8" xfId="0" applyNumberFormat="1" applyFont="1" applyFill="1" applyBorder="1" applyAlignment="1">
      <alignment horizontal="center" vertical="center" wrapText="1"/>
    </xf>
    <xf numFmtId="168" fontId="8" fillId="2" borderId="11" xfId="0" applyNumberFormat="1" applyFont="1" applyFill="1" applyBorder="1" applyAlignment="1">
      <alignment horizontal="center" vertical="center" wrapText="1"/>
    </xf>
    <xf numFmtId="43" fontId="0" fillId="0" borderId="8" xfId="0" applyNumberFormat="1" applyBorder="1"/>
    <xf numFmtId="0" fontId="0" fillId="7" borderId="0" xfId="0" applyFill="1"/>
    <xf numFmtId="0" fontId="0" fillId="7" borderId="8" xfId="0" applyFill="1" applyBorder="1"/>
    <xf numFmtId="169" fontId="0" fillId="7" borderId="8" xfId="0" applyNumberFormat="1" applyFill="1" applyBorder="1"/>
    <xf numFmtId="166" fontId="2" fillId="6" borderId="8" xfId="1" applyNumberFormat="1" applyFont="1" applyFill="1" applyBorder="1" applyAlignment="1">
      <alignment horizontal="center" vertical="top" wrapText="1"/>
    </xf>
    <xf numFmtId="43" fontId="24" fillId="0" borderId="0" xfId="1" applyFont="1"/>
    <xf numFmtId="0" fontId="29" fillId="0" borderId="0" xfId="0" applyFont="1"/>
    <xf numFmtId="43" fontId="24" fillId="0" borderId="0" xfId="1" applyFont="1" applyAlignment="1">
      <alignment vertical="top"/>
    </xf>
    <xf numFmtId="0" fontId="0" fillId="0" borderId="0" xfId="0" applyFill="1"/>
    <xf numFmtId="0" fontId="0" fillId="0" borderId="8" xfId="0" applyFill="1" applyBorder="1"/>
    <xf numFmtId="169" fontId="0" fillId="0" borderId="8" xfId="0" applyNumberFormat="1" applyFill="1" applyBorder="1"/>
    <xf numFmtId="0" fontId="8" fillId="0" borderId="8" xfId="0" applyFont="1" applyFill="1" applyBorder="1" applyAlignment="1">
      <alignment horizontal="justify" vertical="top" wrapText="1"/>
    </xf>
    <xf numFmtId="0" fontId="8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166" fontId="30" fillId="0" borderId="8" xfId="1" applyNumberFormat="1" applyFont="1" applyFill="1" applyBorder="1" applyAlignment="1">
      <alignment horizontal="center" vertical="top" wrapText="1"/>
    </xf>
    <xf numFmtId="43" fontId="30" fillId="2" borderId="8" xfId="1" applyFont="1" applyFill="1" applyBorder="1" applyAlignment="1">
      <alignment horizontal="center" vertical="top" wrapText="1"/>
    </xf>
    <xf numFmtId="166" fontId="30" fillId="6" borderId="8" xfId="1" applyNumberFormat="1" applyFont="1" applyFill="1" applyBorder="1" applyAlignment="1">
      <alignment horizontal="center" vertical="top" wrapText="1"/>
    </xf>
    <xf numFmtId="166" fontId="30" fillId="2" borderId="8" xfId="1" applyNumberFormat="1" applyFont="1" applyFill="1" applyBorder="1" applyAlignment="1">
      <alignment horizontal="center" vertical="top" wrapText="1"/>
    </xf>
    <xf numFmtId="43" fontId="27" fillId="2" borderId="8" xfId="1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center" vertical="center" wrapText="1"/>
    </xf>
    <xf numFmtId="171" fontId="2" fillId="0" borderId="8" xfId="1" applyNumberFormat="1" applyFont="1" applyFill="1" applyBorder="1" applyAlignment="1">
      <alignment horizontal="center" vertical="top" wrapText="1"/>
    </xf>
    <xf numFmtId="172" fontId="2" fillId="2" borderId="8" xfId="1" applyNumberFormat="1" applyFont="1" applyFill="1" applyBorder="1" applyAlignment="1">
      <alignment horizontal="center" vertical="top" wrapText="1"/>
    </xf>
    <xf numFmtId="173" fontId="2" fillId="2" borderId="8" xfId="1" applyNumberFormat="1" applyFont="1" applyFill="1" applyBorder="1" applyAlignment="1">
      <alignment horizontal="center" vertical="top" wrapText="1"/>
    </xf>
    <xf numFmtId="174" fontId="27" fillId="2" borderId="8" xfId="0" applyNumberFormat="1" applyFont="1" applyFill="1" applyBorder="1" applyAlignment="1">
      <alignment horizontal="center" vertical="center" wrapText="1"/>
    </xf>
    <xf numFmtId="43" fontId="0" fillId="8" borderId="8" xfId="0" applyNumberFormat="1" applyFill="1" applyBorder="1"/>
    <xf numFmtId="43" fontId="0" fillId="0" borderId="8" xfId="0" applyNumberFormat="1" applyFill="1" applyBorder="1"/>
    <xf numFmtId="0" fontId="31" fillId="0" borderId="0" xfId="0" applyFont="1"/>
    <xf numFmtId="0" fontId="32" fillId="0" borderId="8" xfId="0" applyFont="1" applyBorder="1" applyAlignment="1">
      <alignment wrapText="1"/>
    </xf>
    <xf numFmtId="43" fontId="0" fillId="6" borderId="8" xfId="0" applyNumberFormat="1" applyFill="1" applyBorder="1"/>
    <xf numFmtId="2" fontId="2" fillId="0" borderId="9" xfId="0" applyNumberFormat="1" applyFont="1" applyFill="1" applyBorder="1" applyAlignment="1">
      <alignment horizontal="right" vertical="top" wrapText="1"/>
    </xf>
    <xf numFmtId="0" fontId="0" fillId="0" borderId="8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173" fontId="2" fillId="6" borderId="8" xfId="1" applyNumberFormat="1" applyFont="1" applyFill="1" applyBorder="1" applyAlignment="1">
      <alignment horizontal="center" vertical="top" wrapText="1"/>
    </xf>
    <xf numFmtId="166" fontId="2" fillId="8" borderId="8" xfId="1" applyNumberFormat="1" applyFont="1" applyFill="1" applyBorder="1" applyAlignment="1">
      <alignment horizontal="center" vertical="top" wrapText="1"/>
    </xf>
    <xf numFmtId="165" fontId="2" fillId="8" borderId="8" xfId="1" applyNumberFormat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top" wrapText="1"/>
    </xf>
    <xf numFmtId="2" fontId="8" fillId="2" borderId="11" xfId="0" applyNumberFormat="1" applyFont="1" applyFill="1" applyBorder="1" applyAlignment="1">
      <alignment horizontal="center" vertical="top" wrapText="1"/>
    </xf>
    <xf numFmtId="2" fontId="8" fillId="2" borderId="12" xfId="0" applyNumberFormat="1" applyFont="1" applyFill="1" applyBorder="1" applyAlignment="1">
      <alignment horizontal="center" vertical="top" wrapText="1"/>
    </xf>
    <xf numFmtId="2" fontId="8" fillId="2" borderId="13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2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U203"/>
  <sheetViews>
    <sheetView view="pageBreakPreview" zoomScale="80" zoomScaleNormal="75" zoomScaleSheetLayoutView="80" workbookViewId="0">
      <pane xSplit="6" ySplit="9" topLeftCell="AD10" activePane="bottomRight" state="frozen"/>
      <selection activeCell="A180" sqref="A180:L180"/>
      <selection pane="topRight" activeCell="A180" sqref="A180:L180"/>
      <selection pane="bottomLeft" activeCell="A180" sqref="A180:L180"/>
      <selection pane="bottomRight" activeCell="AS7" sqref="AS7"/>
    </sheetView>
  </sheetViews>
  <sheetFormatPr defaultRowHeight="15" outlineLevelRow="1" outlineLevelCol="1" x14ac:dyDescent="0.25"/>
  <cols>
    <col min="1" max="1" width="6.7109375" customWidth="1"/>
    <col min="2" max="2" width="52.7109375" customWidth="1"/>
    <col min="3" max="6" width="8.42578125" hidden="1" customWidth="1"/>
    <col min="7" max="7" width="18.42578125" customWidth="1"/>
    <col min="8" max="8" width="16.42578125" customWidth="1"/>
    <col min="9" max="9" width="15.140625" customWidth="1"/>
    <col min="10" max="10" width="15.28515625" customWidth="1"/>
    <col min="11" max="11" width="17.28515625" customWidth="1"/>
    <col min="12" max="12" width="15.85546875" customWidth="1"/>
    <col min="13" max="13" width="7.7109375" customWidth="1"/>
    <col min="14" max="14" width="8.140625" customWidth="1"/>
    <col min="15" max="15" width="13.85546875" customWidth="1"/>
    <col min="16" max="16" width="15.5703125" customWidth="1"/>
    <col min="17" max="17" width="16.28515625" customWidth="1"/>
    <col min="18" max="18" width="18.140625" customWidth="1"/>
    <col min="19" max="19" width="19.7109375" customWidth="1" outlineLevel="1"/>
    <col min="20" max="20" width="17.140625" customWidth="1"/>
    <col min="21" max="21" width="18.85546875" customWidth="1" outlineLevel="1"/>
    <col min="22" max="22" width="17.5703125" customWidth="1" outlineLevel="1"/>
    <col min="23" max="23" width="20.42578125" customWidth="1" outlineLevel="1"/>
    <col min="24" max="24" width="19" style="104" customWidth="1" outlineLevel="1"/>
    <col min="25" max="26" width="16.42578125" customWidth="1"/>
    <col min="27" max="27" width="17.42578125" style="113" customWidth="1"/>
    <col min="28" max="28" width="14.5703125" style="113" customWidth="1"/>
    <col min="29" max="30" width="14.5703125" style="120" customWidth="1"/>
    <col min="31" max="36" width="14.5703125" style="113" customWidth="1"/>
    <col min="37" max="37" width="13.85546875" bestFit="1" customWidth="1"/>
    <col min="38" max="38" width="15.28515625" customWidth="1"/>
    <col min="39" max="40" width="10.28515625" style="113" customWidth="1"/>
    <col min="41" max="45" width="13.85546875" bestFit="1" customWidth="1"/>
    <col min="46" max="46" width="10.28515625" style="113" bestFit="1" customWidth="1"/>
    <col min="47" max="47" width="10.28515625" style="113" customWidth="1"/>
  </cols>
  <sheetData>
    <row r="1" spans="1:47" ht="18.75" x14ac:dyDescent="0.3">
      <c r="A1" s="1"/>
      <c r="B1" s="2"/>
      <c r="C1" s="2"/>
      <c r="D1" s="2"/>
      <c r="E1" s="2"/>
      <c r="F1" s="2"/>
      <c r="G1" s="3"/>
      <c r="H1" s="4"/>
      <c r="J1" s="5"/>
      <c r="K1" s="5"/>
      <c r="L1" s="6" t="s">
        <v>0</v>
      </c>
      <c r="M1" s="6"/>
      <c r="N1" s="6"/>
      <c r="O1" s="6"/>
      <c r="P1" s="6"/>
      <c r="Q1" s="6"/>
      <c r="R1" s="6"/>
      <c r="T1" s="92">
        <f>+T6-T7</f>
        <v>5.8549999725073576E-2</v>
      </c>
      <c r="U1" s="92">
        <f t="shared" ref="U1:W1" si="0">+U6-U7</f>
        <v>0</v>
      </c>
      <c r="V1" s="92">
        <f t="shared" si="0"/>
        <v>0</v>
      </c>
      <c r="W1" s="92">
        <f t="shared" si="0"/>
        <v>-8.8110000360757113E-2</v>
      </c>
      <c r="X1" s="103">
        <f>+X6-T6-U6-V6-W6</f>
        <v>0</v>
      </c>
      <c r="AK1" s="141" t="s">
        <v>233</v>
      </c>
    </row>
    <row r="2" spans="1:47" ht="4.5" customHeight="1" x14ac:dyDescent="0.25">
      <c r="A2" s="7"/>
      <c r="B2" s="8"/>
      <c r="C2" s="8"/>
      <c r="D2" s="8"/>
      <c r="E2" s="8"/>
      <c r="F2" s="8"/>
      <c r="G2" s="9"/>
      <c r="H2" s="10"/>
      <c r="I2" s="151"/>
      <c r="J2" s="151"/>
      <c r="K2" s="151"/>
      <c r="L2" s="152"/>
      <c r="M2" s="151"/>
      <c r="N2" s="151"/>
      <c r="O2" s="151"/>
      <c r="P2" s="151"/>
      <c r="Q2" s="151"/>
      <c r="R2" s="151"/>
    </row>
    <row r="3" spans="1:47" ht="69.75" customHeight="1" x14ac:dyDescent="0.25">
      <c r="A3" s="167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9"/>
      <c r="M3" s="77"/>
      <c r="N3" s="77"/>
      <c r="O3" s="77"/>
      <c r="P3" s="77"/>
      <c r="Q3" s="77"/>
      <c r="R3" s="77"/>
      <c r="S3" s="86"/>
      <c r="T3" s="86"/>
      <c r="U3" s="86"/>
      <c r="V3" s="86"/>
      <c r="W3" s="86"/>
      <c r="X3" s="105"/>
      <c r="Y3" s="157" t="s">
        <v>225</v>
      </c>
      <c r="Z3" s="156"/>
      <c r="AA3" s="156"/>
      <c r="AB3" s="145"/>
      <c r="AC3" s="156" t="s">
        <v>231</v>
      </c>
      <c r="AD3" s="156"/>
      <c r="AE3" s="156"/>
      <c r="AF3" s="145"/>
      <c r="AG3" s="156" t="s">
        <v>230</v>
      </c>
      <c r="AH3" s="156"/>
      <c r="AI3" s="156"/>
      <c r="AJ3" s="145"/>
      <c r="AK3" s="156" t="s">
        <v>226</v>
      </c>
      <c r="AL3" s="156"/>
      <c r="AM3" s="156"/>
      <c r="AN3" s="145"/>
      <c r="AO3" s="156" t="s">
        <v>229</v>
      </c>
      <c r="AP3" s="156"/>
      <c r="AQ3" s="156"/>
      <c r="AR3" s="156" t="s">
        <v>227</v>
      </c>
      <c r="AS3" s="156"/>
      <c r="AT3" s="156"/>
      <c r="AU3" s="145" t="s">
        <v>234</v>
      </c>
    </row>
    <row r="4" spans="1:47" ht="99" customHeight="1" x14ac:dyDescent="0.25">
      <c r="A4" s="159" t="s">
        <v>2</v>
      </c>
      <c r="B4" s="160" t="s">
        <v>3</v>
      </c>
      <c r="C4" s="162" t="s">
        <v>4</v>
      </c>
      <c r="D4" s="162"/>
      <c r="E4" s="162"/>
      <c r="F4" s="162"/>
      <c r="G4" s="163" t="s">
        <v>232</v>
      </c>
      <c r="H4" s="163"/>
      <c r="I4" s="163"/>
      <c r="J4" s="163"/>
      <c r="K4" s="163"/>
      <c r="L4" s="163"/>
      <c r="M4" s="164" t="s">
        <v>224</v>
      </c>
      <c r="N4" s="165"/>
      <c r="O4" s="165"/>
      <c r="P4" s="165"/>
      <c r="Q4" s="165"/>
      <c r="R4" s="166"/>
      <c r="S4" s="163" t="s">
        <v>228</v>
      </c>
      <c r="T4" s="163"/>
      <c r="U4" s="163"/>
      <c r="V4" s="163"/>
      <c r="W4" s="163"/>
      <c r="X4" s="164"/>
      <c r="Y4" s="157" t="s">
        <v>221</v>
      </c>
      <c r="Z4" s="157" t="s">
        <v>223</v>
      </c>
      <c r="AA4" s="158" t="s">
        <v>222</v>
      </c>
      <c r="AB4" s="146" t="s">
        <v>234</v>
      </c>
      <c r="AC4" s="179" t="s">
        <v>221</v>
      </c>
      <c r="AD4" s="179" t="s">
        <v>223</v>
      </c>
      <c r="AE4" s="158" t="s">
        <v>222</v>
      </c>
      <c r="AF4" s="146" t="s">
        <v>234</v>
      </c>
      <c r="AG4" s="157" t="s">
        <v>221</v>
      </c>
      <c r="AH4" s="157" t="s">
        <v>223</v>
      </c>
      <c r="AI4" s="158" t="s">
        <v>222</v>
      </c>
      <c r="AJ4" s="146" t="s">
        <v>234</v>
      </c>
      <c r="AK4" s="157" t="s">
        <v>221</v>
      </c>
      <c r="AL4" s="157" t="s">
        <v>223</v>
      </c>
      <c r="AM4" s="158" t="s">
        <v>222</v>
      </c>
      <c r="AN4" s="146" t="s">
        <v>235</v>
      </c>
      <c r="AO4" s="157" t="s">
        <v>221</v>
      </c>
      <c r="AP4" s="157" t="s">
        <v>223</v>
      </c>
      <c r="AQ4" s="157" t="s">
        <v>222</v>
      </c>
      <c r="AR4" s="157" t="s">
        <v>221</v>
      </c>
      <c r="AS4" s="157" t="s">
        <v>223</v>
      </c>
      <c r="AT4" s="158" t="s">
        <v>222</v>
      </c>
      <c r="AU4" s="146"/>
    </row>
    <row r="5" spans="1:47" ht="47.25" x14ac:dyDescent="0.25">
      <c r="A5" s="159"/>
      <c r="B5" s="161"/>
      <c r="C5" s="149" t="s">
        <v>6</v>
      </c>
      <c r="D5" s="149" t="s">
        <v>7</v>
      </c>
      <c r="E5" s="149" t="s">
        <v>8</v>
      </c>
      <c r="F5" s="149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4" t="s">
        <v>10</v>
      </c>
      <c r="N5" s="14" t="s">
        <v>11</v>
      </c>
      <c r="O5" s="14" t="s">
        <v>12</v>
      </c>
      <c r="P5" s="14" t="s">
        <v>13</v>
      </c>
      <c r="Q5" s="14" t="s">
        <v>14</v>
      </c>
      <c r="R5" s="14" t="s">
        <v>15</v>
      </c>
      <c r="S5" s="14" t="s">
        <v>10</v>
      </c>
      <c r="T5" s="14" t="s">
        <v>11</v>
      </c>
      <c r="U5" s="14" t="s">
        <v>12</v>
      </c>
      <c r="V5" s="14" t="s">
        <v>13</v>
      </c>
      <c r="W5" s="14" t="s">
        <v>14</v>
      </c>
      <c r="X5" s="111" t="s">
        <v>15</v>
      </c>
      <c r="Y5" s="157"/>
      <c r="Z5" s="157" t="s">
        <v>223</v>
      </c>
      <c r="AA5" s="158"/>
      <c r="AB5" s="146"/>
      <c r="AC5" s="179"/>
      <c r="AD5" s="179" t="s">
        <v>223</v>
      </c>
      <c r="AE5" s="158"/>
      <c r="AF5" s="146"/>
      <c r="AG5" s="157"/>
      <c r="AH5" s="157" t="s">
        <v>223</v>
      </c>
      <c r="AI5" s="158"/>
      <c r="AJ5" s="146"/>
      <c r="AK5" s="157"/>
      <c r="AL5" s="157" t="s">
        <v>223</v>
      </c>
      <c r="AM5" s="158"/>
      <c r="AN5" s="146"/>
      <c r="AO5" s="157"/>
      <c r="AP5" s="157" t="s">
        <v>223</v>
      </c>
      <c r="AQ5" s="157"/>
      <c r="AR5" s="157"/>
      <c r="AS5" s="157" t="s">
        <v>223</v>
      </c>
      <c r="AT5" s="158"/>
      <c r="AU5" s="146"/>
    </row>
    <row r="6" spans="1:47" ht="15.75" x14ac:dyDescent="0.25">
      <c r="A6" s="15">
        <v>1</v>
      </c>
      <c r="B6" s="134"/>
      <c r="C6" s="172">
        <v>3</v>
      </c>
      <c r="D6" s="173"/>
      <c r="E6" s="173"/>
      <c r="F6" s="174"/>
      <c r="G6" s="15"/>
      <c r="H6" s="133">
        <v>2160688.9</v>
      </c>
      <c r="I6" s="101">
        <v>1918382.9820300001</v>
      </c>
      <c r="J6" s="101">
        <v>1951622.3</v>
      </c>
      <c r="K6" s="101">
        <v>2927433.5</v>
      </c>
      <c r="L6" s="101">
        <f>SUM(G6:K6)</f>
        <v>8958127.6820299998</v>
      </c>
      <c r="M6" s="15"/>
      <c r="N6" s="15"/>
      <c r="O6" s="15"/>
      <c r="P6" s="15"/>
      <c r="Q6" s="15"/>
      <c r="R6" s="15"/>
      <c r="S6" s="91"/>
      <c r="T6" s="91">
        <v>2160688.9</v>
      </c>
      <c r="U6" s="110">
        <v>1918382.9820300001</v>
      </c>
      <c r="V6" s="110">
        <v>1744659.1731700001</v>
      </c>
      <c r="W6" s="138">
        <v>2603220.81189</v>
      </c>
      <c r="X6" s="106">
        <f>SUM(T6:W6)</f>
        <v>8426951.8670899998</v>
      </c>
      <c r="Y6" s="44"/>
      <c r="Z6" s="44"/>
      <c r="AA6" s="114"/>
      <c r="AB6" s="114"/>
      <c r="AC6" s="121"/>
      <c r="AD6" s="121"/>
      <c r="AE6" s="114"/>
      <c r="AF6" s="114"/>
      <c r="AG6" s="114"/>
      <c r="AH6" s="114"/>
      <c r="AI6" s="114"/>
      <c r="AJ6" s="114"/>
      <c r="AK6" s="44"/>
      <c r="AL6" s="44"/>
      <c r="AM6" s="114"/>
      <c r="AN6" s="114"/>
      <c r="AO6" s="44"/>
      <c r="AP6" s="44"/>
      <c r="AQ6" s="44"/>
      <c r="AR6" s="44"/>
      <c r="AS6" s="44"/>
      <c r="AT6" s="114"/>
      <c r="AU6" s="114"/>
    </row>
    <row r="7" spans="1:47" ht="15.75" x14ac:dyDescent="0.25">
      <c r="A7" s="175"/>
      <c r="B7" s="16" t="s">
        <v>16</v>
      </c>
      <c r="C7" s="16"/>
      <c r="D7" s="16"/>
      <c r="E7" s="16"/>
      <c r="F7" s="16"/>
      <c r="G7" s="30">
        <f>+G15+G23+G47+G56+G63+G64</f>
        <v>1938607.6</v>
      </c>
      <c r="H7" s="74">
        <f t="shared" ref="H7" si="1">+H15+H23+H39+H47+H31+H56</f>
        <v>2160688.8414500002</v>
      </c>
      <c r="I7" s="102">
        <f>+I15+I23+I47+I56</f>
        <v>1918382.9820300001</v>
      </c>
      <c r="J7" s="30">
        <f>+J15+J23+J47+J56</f>
        <v>1951622.3</v>
      </c>
      <c r="K7" s="30">
        <f>+K15+K23+K47+K56</f>
        <v>2927433.3944999999</v>
      </c>
      <c r="L7" s="17">
        <f>SUM(G7:K7)</f>
        <v>10896735.11798</v>
      </c>
      <c r="M7" s="17">
        <f>+S7-G7</f>
        <v>0</v>
      </c>
      <c r="N7" s="17">
        <f t="shared" ref="N7:R22" si="2">+T7-H7</f>
        <v>0</v>
      </c>
      <c r="O7" s="17">
        <f t="shared" si="2"/>
        <v>0</v>
      </c>
      <c r="P7" s="17">
        <f t="shared" si="2"/>
        <v>-206963.12682999996</v>
      </c>
      <c r="Q7" s="17">
        <f t="shared" si="2"/>
        <v>-324212.49449999956</v>
      </c>
      <c r="R7" s="17">
        <f t="shared" si="2"/>
        <v>-531175.62133000046</v>
      </c>
      <c r="S7" s="90">
        <f t="shared" ref="S7:X7" si="3">+S15+S23+S39+S47+S31+S56</f>
        <v>1938607.6</v>
      </c>
      <c r="T7" s="90">
        <f t="shared" si="3"/>
        <v>2160688.8414500002</v>
      </c>
      <c r="U7" s="90">
        <f t="shared" si="3"/>
        <v>1918382.9820300001</v>
      </c>
      <c r="V7" s="90">
        <f t="shared" si="3"/>
        <v>1744659.1731700001</v>
      </c>
      <c r="W7" s="90">
        <f t="shared" si="3"/>
        <v>2603220.9000000004</v>
      </c>
      <c r="X7" s="107">
        <f t="shared" si="3"/>
        <v>10365559.496649999</v>
      </c>
      <c r="Y7" s="112">
        <f t="shared" ref="Y7:Y64" si="4">ROUND(X7,1)</f>
        <v>10365559.5</v>
      </c>
      <c r="Z7" s="112">
        <f>+'4 приложение'!L7</f>
        <v>10365559.6</v>
      </c>
      <c r="AA7" s="115">
        <f>+Z7-Y7</f>
        <v>9.999999962747097E-2</v>
      </c>
      <c r="AB7" s="115"/>
      <c r="AC7" s="122">
        <f>ROUND(S7,1)</f>
        <v>1938607.6</v>
      </c>
      <c r="AD7" s="122">
        <f>+'4 приложение'!G7</f>
        <v>1938607.6</v>
      </c>
      <c r="AE7" s="115">
        <f>+AD7-AC7</f>
        <v>0</v>
      </c>
      <c r="AF7" s="115"/>
      <c r="AG7" s="115">
        <f>ROUND(T7,1)</f>
        <v>2160688.7999999998</v>
      </c>
      <c r="AH7" s="115">
        <f>+'4 приложение'!H7</f>
        <v>2160688.9</v>
      </c>
      <c r="AI7" s="115">
        <f>+AH7-AG7</f>
        <v>0.10000000009313226</v>
      </c>
      <c r="AJ7" s="115"/>
      <c r="AK7" s="112">
        <f t="shared" ref="AK7:AK64" si="5">ROUND(U7,1)</f>
        <v>1918383</v>
      </c>
      <c r="AL7" s="112">
        <f>+'4 приложение'!I7</f>
        <v>1918383</v>
      </c>
      <c r="AM7" s="115">
        <f>+AL7-AK7</f>
        <v>0</v>
      </c>
      <c r="AN7" s="115"/>
      <c r="AO7" s="112">
        <f>ROUND(V7,1)</f>
        <v>1744659.2</v>
      </c>
      <c r="AP7" s="112">
        <f>+'4 приложение'!J7</f>
        <v>1744659.2000000002</v>
      </c>
      <c r="AQ7" s="112">
        <f>+AP7-AO7</f>
        <v>0</v>
      </c>
      <c r="AR7" s="140">
        <f>ROUND(W7,1)</f>
        <v>2603220.9</v>
      </c>
      <c r="AS7" s="112">
        <f>+'4 приложение'!K7</f>
        <v>2603220.9</v>
      </c>
      <c r="AT7" s="115">
        <f>+AS7-AR7</f>
        <v>0</v>
      </c>
      <c r="AU7" s="115"/>
    </row>
    <row r="8" spans="1:47" ht="15.75" x14ac:dyDescent="0.25">
      <c r="A8" s="176"/>
      <c r="B8" s="18" t="s">
        <v>17</v>
      </c>
      <c r="C8" s="18"/>
      <c r="D8" s="18"/>
      <c r="E8" s="18"/>
      <c r="F8" s="18"/>
      <c r="G8" s="30">
        <f>+G17+G25+G49+G58+G64</f>
        <v>1837515.8205400002</v>
      </c>
      <c r="H8" s="74">
        <f t="shared" ref="H8" si="6">+H17+H25+H33+H41+H49+H58+H64</f>
        <v>2048016.2</v>
      </c>
      <c r="I8" s="102">
        <f>+I17+I25+I49+I58+I64</f>
        <v>1818345.8</v>
      </c>
      <c r="J8" s="30">
        <f>+J17+J25+J49+J58+J64</f>
        <v>1849851.7999999998</v>
      </c>
      <c r="K8" s="30">
        <f>+K17+K25+K49+K58+K64</f>
        <v>2774777.7</v>
      </c>
      <c r="L8" s="17">
        <f>SUM(G8:K8)</f>
        <v>10328507.32054</v>
      </c>
      <c r="M8" s="17">
        <f t="shared" ref="M8:R62" si="7">+S8-G8</f>
        <v>0</v>
      </c>
      <c r="N8" s="17">
        <f t="shared" si="2"/>
        <v>0</v>
      </c>
      <c r="O8" s="17">
        <f t="shared" si="2"/>
        <v>0</v>
      </c>
      <c r="P8" s="17">
        <f t="shared" si="2"/>
        <v>-196170.70938999997</v>
      </c>
      <c r="Q8" s="17">
        <f t="shared" si="2"/>
        <v>-307306</v>
      </c>
      <c r="R8" s="17">
        <f t="shared" si="2"/>
        <v>-503476.70939000137</v>
      </c>
      <c r="S8" s="90">
        <f t="shared" ref="S8:X8" si="8">+S17+S25+S33+S41+S49+S58+S64</f>
        <v>1837515.8205400002</v>
      </c>
      <c r="T8" s="90">
        <f t="shared" si="8"/>
        <v>2048016.2</v>
      </c>
      <c r="U8" s="90">
        <f t="shared" si="8"/>
        <v>1818345.8</v>
      </c>
      <c r="V8" s="90">
        <f t="shared" si="8"/>
        <v>1653681.0906099998</v>
      </c>
      <c r="W8" s="90">
        <f t="shared" si="8"/>
        <v>2467471.7000000002</v>
      </c>
      <c r="X8" s="107">
        <f t="shared" si="8"/>
        <v>9825030.6111499984</v>
      </c>
      <c r="Y8" s="112">
        <f t="shared" si="4"/>
        <v>9825030.5999999996</v>
      </c>
      <c r="Z8" s="112">
        <f>+'4 приложение'!L8</f>
        <v>9825030.5999999996</v>
      </c>
      <c r="AA8" s="115">
        <f t="shared" ref="AA8:AA64" si="9">+Z8-Y8</f>
        <v>0</v>
      </c>
      <c r="AB8" s="115"/>
      <c r="AC8" s="122">
        <f t="shared" ref="AC8:AC64" si="10">ROUND(S8,1)</f>
        <v>1837515.8</v>
      </c>
      <c r="AD8" s="122">
        <f>+'4 приложение'!G8</f>
        <v>1837515.7999999998</v>
      </c>
      <c r="AE8" s="115">
        <f t="shared" ref="AE8:AE64" si="11">+AD8-AC8</f>
        <v>0</v>
      </c>
      <c r="AF8" s="115"/>
      <c r="AG8" s="115">
        <f t="shared" ref="AG8:AG64" si="12">ROUND(T8,1)</f>
        <v>2048016.2</v>
      </c>
      <c r="AH8" s="115">
        <f>+'4 приложение'!H8</f>
        <v>2048016.2</v>
      </c>
      <c r="AI8" s="115">
        <f t="shared" ref="AI8:AI64" si="13">+AH8-AG8</f>
        <v>0</v>
      </c>
      <c r="AJ8" s="115"/>
      <c r="AK8" s="112">
        <f t="shared" si="5"/>
        <v>1818345.8</v>
      </c>
      <c r="AL8" s="112">
        <f>+'4 приложение'!I8</f>
        <v>1818345.8</v>
      </c>
      <c r="AM8" s="115">
        <f t="shared" ref="AM8:AM64" si="14">+AL8-AK8</f>
        <v>0</v>
      </c>
      <c r="AN8" s="115"/>
      <c r="AO8" s="112">
        <f t="shared" ref="AO8:AO64" si="15">ROUND(V8,1)</f>
        <v>1653681.1</v>
      </c>
      <c r="AP8" s="112">
        <f>+'4 приложение'!J8</f>
        <v>1653681.0999999999</v>
      </c>
      <c r="AQ8" s="112">
        <f t="shared" ref="AQ8:AQ64" si="16">+AP8-AO8</f>
        <v>0</v>
      </c>
      <c r="AR8" s="140">
        <f>ROUND(W8,1)</f>
        <v>2467471.7000000002</v>
      </c>
      <c r="AS8" s="112">
        <f>+'4 приложение'!K8</f>
        <v>2467471.7000000002</v>
      </c>
      <c r="AT8" s="115">
        <f t="shared" ref="AT8:AT64" si="17">+AS8-AR8</f>
        <v>0</v>
      </c>
      <c r="AU8" s="115"/>
    </row>
    <row r="9" spans="1:47" ht="15.75" x14ac:dyDescent="0.25">
      <c r="A9" s="176"/>
      <c r="B9" s="18" t="s">
        <v>18</v>
      </c>
      <c r="C9" s="18"/>
      <c r="D9" s="18"/>
      <c r="E9" s="18"/>
      <c r="F9" s="18"/>
      <c r="G9" s="30">
        <f>+G16+G24+G48+G57+G63</f>
        <v>101091.77946000001</v>
      </c>
      <c r="H9" s="74">
        <f t="shared" ref="H9" si="18">+H16+H24+H32+H40+H48+H57+H63</f>
        <v>112672.64145000008</v>
      </c>
      <c r="I9" s="102">
        <f>+I16+I24+I48+I57+I63</f>
        <v>100037.18203000001</v>
      </c>
      <c r="J9" s="30">
        <f>+J16+J24+J48+J57+J63</f>
        <v>101770.50000000003</v>
      </c>
      <c r="K9" s="30">
        <f>+K16+K24+K48+K57+K63</f>
        <v>152655.69450000001</v>
      </c>
      <c r="L9" s="17">
        <f>SUM(G9:K9)</f>
        <v>568227.79744000011</v>
      </c>
      <c r="M9" s="17">
        <f t="shared" si="7"/>
        <v>0</v>
      </c>
      <c r="N9" s="17">
        <f t="shared" si="2"/>
        <v>0</v>
      </c>
      <c r="O9" s="17">
        <f t="shared" si="2"/>
        <v>0</v>
      </c>
      <c r="P9" s="17">
        <f t="shared" si="2"/>
        <v>-10792.417439999874</v>
      </c>
      <c r="Q9" s="17">
        <f t="shared" si="2"/>
        <v>-16906.494500000001</v>
      </c>
      <c r="R9" s="17">
        <f t="shared" si="2"/>
        <v>-27698.911939999904</v>
      </c>
      <c r="S9" s="90">
        <f t="shared" ref="S9:X9" si="19">+S16+S24+S32+S40+S48+S57+S63</f>
        <v>101091.77946000001</v>
      </c>
      <c r="T9" s="90">
        <f t="shared" si="19"/>
        <v>112672.64145000008</v>
      </c>
      <c r="U9" s="90">
        <f t="shared" si="19"/>
        <v>100037.18203000001</v>
      </c>
      <c r="V9" s="90">
        <f t="shared" si="19"/>
        <v>90978.082560000155</v>
      </c>
      <c r="W9" s="90">
        <f t="shared" si="19"/>
        <v>135749.20000000001</v>
      </c>
      <c r="X9" s="107">
        <f t="shared" si="19"/>
        <v>540528.88550000021</v>
      </c>
      <c r="Y9" s="112">
        <f t="shared" si="4"/>
        <v>540528.9</v>
      </c>
      <c r="Z9" s="112">
        <f>+'4 приложение'!L9</f>
        <v>540528.99999999988</v>
      </c>
      <c r="AA9" s="115">
        <f t="shared" si="9"/>
        <v>9.9999999860301614E-2</v>
      </c>
      <c r="AB9" s="115"/>
      <c r="AC9" s="122">
        <f t="shared" si="10"/>
        <v>101091.8</v>
      </c>
      <c r="AD9" s="122">
        <f>+'4 приложение'!G9</f>
        <v>101091.8</v>
      </c>
      <c r="AE9" s="115">
        <f t="shared" si="11"/>
        <v>0</v>
      </c>
      <c r="AF9" s="115"/>
      <c r="AG9" s="115">
        <f t="shared" si="12"/>
        <v>112672.6</v>
      </c>
      <c r="AH9" s="115">
        <f>+'4 приложение'!H9</f>
        <v>112672.69999999991</v>
      </c>
      <c r="AI9" s="115">
        <f t="shared" si="13"/>
        <v>9.9999999903957359E-2</v>
      </c>
      <c r="AJ9" s="115"/>
      <c r="AK9" s="112">
        <f t="shared" si="5"/>
        <v>100037.2</v>
      </c>
      <c r="AL9" s="112">
        <f>+'4 приложение'!I9</f>
        <v>100037.20000000001</v>
      </c>
      <c r="AM9" s="115">
        <f t="shared" si="14"/>
        <v>0</v>
      </c>
      <c r="AN9" s="115"/>
      <c r="AO9" s="112">
        <f t="shared" si="15"/>
        <v>90978.1</v>
      </c>
      <c r="AP9" s="112">
        <f>+'4 приложение'!J9</f>
        <v>90978.1</v>
      </c>
      <c r="AQ9" s="140">
        <f t="shared" si="16"/>
        <v>0</v>
      </c>
      <c r="AR9" s="140">
        <f>ROUND(W9,1)</f>
        <v>135749.20000000001</v>
      </c>
      <c r="AS9" s="112">
        <f>+'4 приложение'!K9</f>
        <v>135749.20000000001</v>
      </c>
      <c r="AT9" s="115">
        <f t="shared" si="17"/>
        <v>0</v>
      </c>
      <c r="AU9" s="115"/>
    </row>
    <row r="10" spans="1:47" ht="15.75" x14ac:dyDescent="0.25">
      <c r="A10" s="176"/>
      <c r="B10" s="18" t="s">
        <v>19</v>
      </c>
      <c r="C10" s="18"/>
      <c r="D10" s="18"/>
      <c r="E10" s="18"/>
      <c r="F10" s="18"/>
      <c r="M10" s="17">
        <f t="shared" si="7"/>
        <v>0</v>
      </c>
      <c r="N10" s="17">
        <f t="shared" si="2"/>
        <v>0</v>
      </c>
      <c r="O10" s="17">
        <f t="shared" si="2"/>
        <v>0</v>
      </c>
      <c r="P10" s="17">
        <f t="shared" si="2"/>
        <v>0</v>
      </c>
      <c r="Q10" s="17">
        <f t="shared" si="2"/>
        <v>0</v>
      </c>
      <c r="R10" s="17">
        <f t="shared" si="2"/>
        <v>0</v>
      </c>
      <c r="S10" s="17"/>
      <c r="T10" s="17"/>
      <c r="U10" s="17"/>
      <c r="V10" s="17"/>
      <c r="W10" s="17"/>
      <c r="X10" s="107"/>
      <c r="Y10" s="112">
        <f t="shared" si="4"/>
        <v>0</v>
      </c>
      <c r="Z10" s="112">
        <f>+'4 приложение'!L10</f>
        <v>0</v>
      </c>
      <c r="AA10" s="115">
        <f t="shared" si="9"/>
        <v>0</v>
      </c>
      <c r="AB10" s="115"/>
      <c r="AC10" s="122">
        <f t="shared" si="10"/>
        <v>0</v>
      </c>
      <c r="AD10" s="122">
        <f>+'4 приложение'!G10</f>
        <v>0</v>
      </c>
      <c r="AE10" s="115">
        <f t="shared" si="11"/>
        <v>0</v>
      </c>
      <c r="AF10" s="115"/>
      <c r="AG10" s="115">
        <f t="shared" si="12"/>
        <v>0</v>
      </c>
      <c r="AH10" s="115">
        <f>+'4 приложение'!H10</f>
        <v>0</v>
      </c>
      <c r="AI10" s="115">
        <f t="shared" si="13"/>
        <v>0</v>
      </c>
      <c r="AJ10" s="115"/>
      <c r="AK10" s="112">
        <f t="shared" si="5"/>
        <v>0</v>
      </c>
      <c r="AL10" s="112">
        <f>+'4 приложение'!I10</f>
        <v>0</v>
      </c>
      <c r="AM10" s="115">
        <f t="shared" si="14"/>
        <v>0</v>
      </c>
      <c r="AN10" s="115"/>
      <c r="AO10" s="112">
        <f t="shared" si="15"/>
        <v>0</v>
      </c>
      <c r="AP10" s="112">
        <f>+'4 приложение'!J10</f>
        <v>0</v>
      </c>
      <c r="AQ10" s="112">
        <f t="shared" si="16"/>
        <v>0</v>
      </c>
      <c r="AR10" s="112">
        <f t="shared" ref="AR10:AR23" si="20">ROUND(W10,1)</f>
        <v>0</v>
      </c>
      <c r="AS10" s="112">
        <f>+'4 приложение'!K10</f>
        <v>0</v>
      </c>
      <c r="AT10" s="115">
        <f t="shared" si="17"/>
        <v>0</v>
      </c>
      <c r="AU10" s="115"/>
    </row>
    <row r="11" spans="1:47" ht="31.5" x14ac:dyDescent="0.25">
      <c r="A11" s="176"/>
      <c r="B11" s="18" t="s">
        <v>20</v>
      </c>
      <c r="C11" s="18"/>
      <c r="D11" s="18"/>
      <c r="E11" s="18"/>
      <c r="F11" s="18"/>
      <c r="G11" s="17"/>
      <c r="H11" s="17"/>
      <c r="I11" s="17"/>
      <c r="J11" s="17"/>
      <c r="K11" s="17"/>
      <c r="L11" s="17">
        <f t="shared" ref="L11:L64" si="21">SUM(G11:K11)</f>
        <v>0</v>
      </c>
      <c r="M11" s="17">
        <f t="shared" si="7"/>
        <v>0</v>
      </c>
      <c r="N11" s="17">
        <f t="shared" si="2"/>
        <v>0</v>
      </c>
      <c r="O11" s="17">
        <f t="shared" si="2"/>
        <v>0</v>
      </c>
      <c r="P11" s="17">
        <f t="shared" si="2"/>
        <v>0</v>
      </c>
      <c r="Q11" s="17">
        <f t="shared" si="2"/>
        <v>0</v>
      </c>
      <c r="R11" s="17">
        <f t="shared" si="2"/>
        <v>0</v>
      </c>
      <c r="S11" s="17"/>
      <c r="T11" s="17"/>
      <c r="U11" s="17"/>
      <c r="V11" s="17"/>
      <c r="W11" s="17"/>
      <c r="X11" s="107"/>
      <c r="Y11" s="112">
        <f t="shared" si="4"/>
        <v>0</v>
      </c>
      <c r="Z11" s="112">
        <f>+'4 приложение'!L11</f>
        <v>0</v>
      </c>
      <c r="AA11" s="115">
        <f t="shared" si="9"/>
        <v>0</v>
      </c>
      <c r="AB11" s="115"/>
      <c r="AC11" s="122">
        <f t="shared" si="10"/>
        <v>0</v>
      </c>
      <c r="AD11" s="122">
        <f>+'4 приложение'!G11</f>
        <v>0</v>
      </c>
      <c r="AE11" s="115">
        <f t="shared" si="11"/>
        <v>0</v>
      </c>
      <c r="AF11" s="115"/>
      <c r="AG11" s="115">
        <f t="shared" si="12"/>
        <v>0</v>
      </c>
      <c r="AH11" s="115">
        <f>+'4 приложение'!H11</f>
        <v>0</v>
      </c>
      <c r="AI11" s="115">
        <f t="shared" si="13"/>
        <v>0</v>
      </c>
      <c r="AJ11" s="115"/>
      <c r="AK11" s="112">
        <f t="shared" si="5"/>
        <v>0</v>
      </c>
      <c r="AL11" s="112">
        <f>+'4 приложение'!I11</f>
        <v>0</v>
      </c>
      <c r="AM11" s="115">
        <f t="shared" si="14"/>
        <v>0</v>
      </c>
      <c r="AN11" s="115"/>
      <c r="AO11" s="112">
        <f t="shared" si="15"/>
        <v>0</v>
      </c>
      <c r="AP11" s="112">
        <f>+'4 приложение'!J11</f>
        <v>0</v>
      </c>
      <c r="AQ11" s="112">
        <f t="shared" si="16"/>
        <v>0</v>
      </c>
      <c r="AR11" s="112">
        <f t="shared" si="20"/>
        <v>0</v>
      </c>
      <c r="AS11" s="112">
        <f>+'4 приложение'!K11</f>
        <v>0</v>
      </c>
      <c r="AT11" s="115">
        <f t="shared" si="17"/>
        <v>0</v>
      </c>
      <c r="AU11" s="115"/>
    </row>
    <row r="12" spans="1:47" ht="15.75" x14ac:dyDescent="0.25">
      <c r="A12" s="176"/>
      <c r="B12" s="18" t="s">
        <v>21</v>
      </c>
      <c r="C12" s="18"/>
      <c r="D12" s="18"/>
      <c r="E12" s="18"/>
      <c r="F12" s="18"/>
      <c r="G12" s="17"/>
      <c r="H12" s="17"/>
      <c r="I12" s="17"/>
      <c r="J12" s="17"/>
      <c r="K12" s="17"/>
      <c r="L12" s="17">
        <f t="shared" si="21"/>
        <v>0</v>
      </c>
      <c r="M12" s="17">
        <f t="shared" si="7"/>
        <v>0</v>
      </c>
      <c r="N12" s="17">
        <f t="shared" si="2"/>
        <v>0</v>
      </c>
      <c r="O12" s="17">
        <f t="shared" si="2"/>
        <v>0</v>
      </c>
      <c r="P12" s="17">
        <f t="shared" si="2"/>
        <v>0</v>
      </c>
      <c r="Q12" s="17">
        <f t="shared" si="2"/>
        <v>0</v>
      </c>
      <c r="R12" s="17">
        <f t="shared" si="2"/>
        <v>0</v>
      </c>
      <c r="S12" s="17"/>
      <c r="T12" s="17"/>
      <c r="U12" s="17"/>
      <c r="V12" s="17"/>
      <c r="W12" s="17"/>
      <c r="X12" s="107"/>
      <c r="Y12" s="112">
        <f t="shared" si="4"/>
        <v>0</v>
      </c>
      <c r="Z12" s="112">
        <f>+'4 приложение'!L12</f>
        <v>0</v>
      </c>
      <c r="AA12" s="115">
        <f t="shared" si="9"/>
        <v>0</v>
      </c>
      <c r="AB12" s="115"/>
      <c r="AC12" s="122">
        <f t="shared" si="10"/>
        <v>0</v>
      </c>
      <c r="AD12" s="122">
        <f>+'4 приложение'!G12</f>
        <v>0</v>
      </c>
      <c r="AE12" s="115">
        <f t="shared" si="11"/>
        <v>0</v>
      </c>
      <c r="AF12" s="115"/>
      <c r="AG12" s="115">
        <f t="shared" si="12"/>
        <v>0</v>
      </c>
      <c r="AH12" s="115">
        <f>+'4 приложение'!H12</f>
        <v>0</v>
      </c>
      <c r="AI12" s="115">
        <f t="shared" si="13"/>
        <v>0</v>
      </c>
      <c r="AJ12" s="115"/>
      <c r="AK12" s="112">
        <f t="shared" si="5"/>
        <v>0</v>
      </c>
      <c r="AL12" s="112">
        <f>+'4 приложение'!I12</f>
        <v>0</v>
      </c>
      <c r="AM12" s="115">
        <f t="shared" si="14"/>
        <v>0</v>
      </c>
      <c r="AN12" s="115"/>
      <c r="AO12" s="112">
        <f t="shared" si="15"/>
        <v>0</v>
      </c>
      <c r="AP12" s="112">
        <f>+'4 приложение'!J12</f>
        <v>0</v>
      </c>
      <c r="AQ12" s="112">
        <f t="shared" si="16"/>
        <v>0</v>
      </c>
      <c r="AR12" s="112">
        <f t="shared" si="20"/>
        <v>0</v>
      </c>
      <c r="AS12" s="112">
        <f>+'4 приложение'!K12</f>
        <v>0</v>
      </c>
      <c r="AT12" s="115">
        <f t="shared" si="17"/>
        <v>0</v>
      </c>
      <c r="AU12" s="115"/>
    </row>
    <row r="13" spans="1:47" ht="15.75" x14ac:dyDescent="0.25">
      <c r="A13" s="176"/>
      <c r="B13" s="18" t="s">
        <v>22</v>
      </c>
      <c r="C13" s="18"/>
      <c r="D13" s="18"/>
      <c r="E13" s="18"/>
      <c r="F13" s="18"/>
      <c r="G13" s="17"/>
      <c r="H13" s="17"/>
      <c r="I13" s="17"/>
      <c r="J13" s="17"/>
      <c r="K13" s="17"/>
      <c r="L13" s="17">
        <f t="shared" si="21"/>
        <v>0</v>
      </c>
      <c r="M13" s="17">
        <f t="shared" si="7"/>
        <v>0</v>
      </c>
      <c r="N13" s="17">
        <f t="shared" si="2"/>
        <v>0</v>
      </c>
      <c r="O13" s="17">
        <f t="shared" si="2"/>
        <v>0</v>
      </c>
      <c r="P13" s="17">
        <f t="shared" si="2"/>
        <v>0</v>
      </c>
      <c r="Q13" s="17">
        <f t="shared" si="2"/>
        <v>0</v>
      </c>
      <c r="R13" s="17">
        <f t="shared" si="2"/>
        <v>0</v>
      </c>
      <c r="S13" s="17"/>
      <c r="T13" s="17"/>
      <c r="U13" s="17"/>
      <c r="V13" s="17"/>
      <c r="W13" s="17"/>
      <c r="X13" s="107"/>
      <c r="Y13" s="112">
        <f t="shared" si="4"/>
        <v>0</v>
      </c>
      <c r="Z13" s="112">
        <f>+'4 приложение'!L13</f>
        <v>0</v>
      </c>
      <c r="AA13" s="115">
        <f t="shared" si="9"/>
        <v>0</v>
      </c>
      <c r="AB13" s="115"/>
      <c r="AC13" s="122">
        <f t="shared" si="10"/>
        <v>0</v>
      </c>
      <c r="AD13" s="122">
        <f>+'4 приложение'!G13</f>
        <v>0</v>
      </c>
      <c r="AE13" s="115">
        <f t="shared" si="11"/>
        <v>0</v>
      </c>
      <c r="AF13" s="115"/>
      <c r="AG13" s="115">
        <f t="shared" si="12"/>
        <v>0</v>
      </c>
      <c r="AH13" s="115">
        <f>+'4 приложение'!H13</f>
        <v>0</v>
      </c>
      <c r="AI13" s="115">
        <f t="shared" si="13"/>
        <v>0</v>
      </c>
      <c r="AJ13" s="115"/>
      <c r="AK13" s="112">
        <f t="shared" si="5"/>
        <v>0</v>
      </c>
      <c r="AL13" s="112">
        <f>+'4 приложение'!I13</f>
        <v>0</v>
      </c>
      <c r="AM13" s="115">
        <f t="shared" si="14"/>
        <v>0</v>
      </c>
      <c r="AN13" s="115"/>
      <c r="AO13" s="112">
        <f t="shared" si="15"/>
        <v>0</v>
      </c>
      <c r="AP13" s="112">
        <f>+'4 приложение'!J13</f>
        <v>0</v>
      </c>
      <c r="AQ13" s="112">
        <f t="shared" si="16"/>
        <v>0</v>
      </c>
      <c r="AR13" s="112">
        <f t="shared" si="20"/>
        <v>0</v>
      </c>
      <c r="AS13" s="112">
        <f>+'4 приложение'!K13</f>
        <v>0</v>
      </c>
      <c r="AT13" s="115">
        <f t="shared" si="17"/>
        <v>0</v>
      </c>
      <c r="AU13" s="115"/>
    </row>
    <row r="14" spans="1:47" ht="230.25" customHeight="1" outlineLevel="1" x14ac:dyDescent="0.25">
      <c r="A14" s="148" t="s">
        <v>23</v>
      </c>
      <c r="B14" s="21" t="s">
        <v>24</v>
      </c>
      <c r="C14" s="21"/>
      <c r="D14" s="21"/>
      <c r="E14" s="21"/>
      <c r="F14" s="21"/>
      <c r="G14" s="17"/>
      <c r="H14" s="17"/>
      <c r="I14" s="17"/>
      <c r="J14" s="17"/>
      <c r="K14" s="17"/>
      <c r="L14" s="17">
        <f t="shared" si="21"/>
        <v>0</v>
      </c>
      <c r="M14" s="17">
        <f t="shared" si="7"/>
        <v>0</v>
      </c>
      <c r="N14" s="17">
        <f t="shared" si="2"/>
        <v>0</v>
      </c>
      <c r="O14" s="17">
        <f t="shared" si="2"/>
        <v>0</v>
      </c>
      <c r="P14" s="17">
        <f t="shared" si="2"/>
        <v>0</v>
      </c>
      <c r="Q14" s="17">
        <f t="shared" si="2"/>
        <v>0</v>
      </c>
      <c r="R14" s="17">
        <f t="shared" si="2"/>
        <v>0</v>
      </c>
      <c r="S14" s="17"/>
      <c r="T14" s="17"/>
      <c r="U14" s="17"/>
      <c r="V14" s="17"/>
      <c r="W14" s="17"/>
      <c r="X14" s="107"/>
      <c r="Y14" s="112">
        <f t="shared" si="4"/>
        <v>0</v>
      </c>
      <c r="Z14" s="112">
        <f>+'4 приложение'!L14</f>
        <v>0</v>
      </c>
      <c r="AA14" s="115">
        <f t="shared" si="9"/>
        <v>0</v>
      </c>
      <c r="AB14" s="115"/>
      <c r="AC14" s="122">
        <f t="shared" si="10"/>
        <v>0</v>
      </c>
      <c r="AD14" s="122">
        <f>+'4 приложение'!G14</f>
        <v>0</v>
      </c>
      <c r="AE14" s="115">
        <f t="shared" si="11"/>
        <v>0</v>
      </c>
      <c r="AF14" s="115"/>
      <c r="AG14" s="115">
        <f t="shared" si="12"/>
        <v>0</v>
      </c>
      <c r="AH14" s="115">
        <f>+'4 приложение'!H14</f>
        <v>0</v>
      </c>
      <c r="AI14" s="115">
        <f t="shared" si="13"/>
        <v>0</v>
      </c>
      <c r="AJ14" s="115"/>
      <c r="AK14" s="112">
        <f t="shared" si="5"/>
        <v>0</v>
      </c>
      <c r="AL14" s="112">
        <f>+'4 приложение'!I14</f>
        <v>0</v>
      </c>
      <c r="AM14" s="115">
        <f t="shared" si="14"/>
        <v>0</v>
      </c>
      <c r="AN14" s="115"/>
      <c r="AO14" s="112">
        <f t="shared" si="15"/>
        <v>0</v>
      </c>
      <c r="AP14" s="112">
        <f>+'4 приложение'!J14</f>
        <v>0</v>
      </c>
      <c r="AQ14" s="112">
        <f t="shared" si="16"/>
        <v>0</v>
      </c>
      <c r="AR14" s="112">
        <f t="shared" si="20"/>
        <v>0</v>
      </c>
      <c r="AS14" s="112">
        <f>+'4 приложение'!K14</f>
        <v>0</v>
      </c>
      <c r="AT14" s="115">
        <f t="shared" si="17"/>
        <v>0</v>
      </c>
      <c r="AU14" s="115"/>
    </row>
    <row r="15" spans="1:47" ht="15.75" outlineLevel="1" x14ac:dyDescent="0.25">
      <c r="A15" s="22" t="s">
        <v>25</v>
      </c>
      <c r="B15" s="23" t="s">
        <v>26</v>
      </c>
      <c r="C15" s="23"/>
      <c r="D15" s="23"/>
      <c r="E15" s="23"/>
      <c r="F15" s="23"/>
      <c r="G15" s="17">
        <v>410279.3</v>
      </c>
      <c r="H15" s="30">
        <v>1792769.49049</v>
      </c>
      <c r="I15" s="102">
        <v>1885596.69527</v>
      </c>
      <c r="J15" s="30">
        <v>1468697.7518499999</v>
      </c>
      <c r="K15" s="30">
        <v>0</v>
      </c>
      <c r="L15" s="17">
        <f>SUM(G15:K15)</f>
        <v>5557343.2376100002</v>
      </c>
      <c r="M15" s="17">
        <f t="shared" si="7"/>
        <v>0</v>
      </c>
      <c r="N15" s="17">
        <f t="shared" si="2"/>
        <v>0</v>
      </c>
      <c r="O15" s="73">
        <f t="shared" si="2"/>
        <v>0</v>
      </c>
      <c r="P15" s="136">
        <f t="shared" si="2"/>
        <v>-200142.99593999982</v>
      </c>
      <c r="Q15" s="17">
        <f t="shared" si="2"/>
        <v>0</v>
      </c>
      <c r="R15" s="17">
        <f t="shared" si="2"/>
        <v>-200142.99593999982</v>
      </c>
      <c r="S15" s="73">
        <v>410279.3</v>
      </c>
      <c r="T15" s="74">
        <v>1792769.49049</v>
      </c>
      <c r="U15" s="135">
        <v>1885596.69527</v>
      </c>
      <c r="V15" s="90">
        <v>1268554.7559100001</v>
      </c>
      <c r="W15" s="30">
        <v>0</v>
      </c>
      <c r="X15" s="108">
        <f>SUM(S15:W15)</f>
        <v>5357200.2416700004</v>
      </c>
      <c r="Y15" s="112">
        <f t="shared" si="4"/>
        <v>5357200.2</v>
      </c>
      <c r="Z15" s="112">
        <f>+'4 приложение'!L15</f>
        <v>5357200.3</v>
      </c>
      <c r="AA15" s="115">
        <f t="shared" si="9"/>
        <v>9.999999962747097E-2</v>
      </c>
      <c r="AB15" s="115"/>
      <c r="AC15" s="122">
        <f t="shared" si="10"/>
        <v>410279.3</v>
      </c>
      <c r="AD15" s="122">
        <f>+'4 приложение'!G15</f>
        <v>410279.29999999993</v>
      </c>
      <c r="AE15" s="115">
        <f t="shared" si="11"/>
        <v>0</v>
      </c>
      <c r="AF15" s="115"/>
      <c r="AG15" s="115">
        <f t="shared" si="12"/>
        <v>1792769.5</v>
      </c>
      <c r="AH15" s="115">
        <f>+'4 приложение'!H15</f>
        <v>1792769.5</v>
      </c>
      <c r="AI15" s="115">
        <f t="shared" si="13"/>
        <v>0</v>
      </c>
      <c r="AJ15" s="115"/>
      <c r="AK15" s="112">
        <f t="shared" si="5"/>
        <v>1885596.7</v>
      </c>
      <c r="AL15" s="112">
        <f>+'4 приложение'!I15</f>
        <v>1885596.7</v>
      </c>
      <c r="AM15" s="115">
        <f t="shared" si="14"/>
        <v>0</v>
      </c>
      <c r="AN15" s="115"/>
      <c r="AO15" s="112">
        <f t="shared" si="15"/>
        <v>1268554.8</v>
      </c>
      <c r="AP15" s="112">
        <f>+'4 приложение'!J15</f>
        <v>1268554.8</v>
      </c>
      <c r="AQ15" s="112">
        <f t="shared" si="16"/>
        <v>0</v>
      </c>
      <c r="AR15" s="112">
        <f t="shared" si="20"/>
        <v>0</v>
      </c>
      <c r="AS15" s="112">
        <f>+'4 приложение'!K15</f>
        <v>0</v>
      </c>
      <c r="AT15" s="115">
        <f t="shared" si="17"/>
        <v>0</v>
      </c>
      <c r="AU15" s="115"/>
    </row>
    <row r="16" spans="1:47" ht="15.75" outlineLevel="1" x14ac:dyDescent="0.25">
      <c r="A16" s="177" t="s">
        <v>27</v>
      </c>
      <c r="B16" s="18" t="s">
        <v>28</v>
      </c>
      <c r="C16" s="24"/>
      <c r="D16" s="24"/>
      <c r="E16" s="24"/>
      <c r="F16" s="24"/>
      <c r="G16" s="17">
        <v>21394.677390000001</v>
      </c>
      <c r="H16" s="30">
        <v>93486.863420000067</v>
      </c>
      <c r="I16" s="102">
        <v>98327.488110000006</v>
      </c>
      <c r="J16" s="30">
        <v>76587.618699999992</v>
      </c>
      <c r="K16" s="30">
        <v>0</v>
      </c>
      <c r="L16" s="17">
        <f>SUM(G16:K16)</f>
        <v>289796.64762000006</v>
      </c>
      <c r="M16" s="17">
        <f t="shared" si="7"/>
        <v>0</v>
      </c>
      <c r="N16" s="17">
        <f t="shared" si="2"/>
        <v>0</v>
      </c>
      <c r="O16" s="75">
        <f t="shared" si="2"/>
        <v>0</v>
      </c>
      <c r="P16" s="136">
        <f t="shared" si="2"/>
        <v>-10436.762789999833</v>
      </c>
      <c r="Q16" s="17">
        <f t="shared" si="2"/>
        <v>0</v>
      </c>
      <c r="R16" s="17">
        <f t="shared" si="2"/>
        <v>-10436.762789999833</v>
      </c>
      <c r="S16" s="73">
        <v>21394.677390000001</v>
      </c>
      <c r="T16" s="74">
        <v>93486.863420000067</v>
      </c>
      <c r="U16" s="135">
        <v>98327.488110000006</v>
      </c>
      <c r="V16" s="90">
        <f>+V15-V17</f>
        <v>66150.855910000158</v>
      </c>
      <c r="W16" s="30">
        <v>0</v>
      </c>
      <c r="X16" s="108">
        <f t="shared" ref="X16:X17" si="22">SUM(S16:W16)</f>
        <v>279359.88483000023</v>
      </c>
      <c r="Y16" s="112">
        <f t="shared" si="4"/>
        <v>279359.90000000002</v>
      </c>
      <c r="Z16" s="112">
        <f>+'4 приложение'!L16</f>
        <v>279359.99999999988</v>
      </c>
      <c r="AA16" s="115">
        <f t="shared" si="9"/>
        <v>9.9999999860301614E-2</v>
      </c>
      <c r="AB16" s="115"/>
      <c r="AC16" s="122">
        <f t="shared" si="10"/>
        <v>21394.7</v>
      </c>
      <c r="AD16" s="122">
        <f>+'4 приложение'!G16</f>
        <v>21394.699999999953</v>
      </c>
      <c r="AE16" s="115">
        <f t="shared" si="11"/>
        <v>-4.7293724492192268E-11</v>
      </c>
      <c r="AF16" s="115"/>
      <c r="AG16" s="115">
        <f t="shared" si="12"/>
        <v>93486.9</v>
      </c>
      <c r="AH16" s="115">
        <f>+'4 приложение'!H16</f>
        <v>93486.899999999907</v>
      </c>
      <c r="AI16" s="115">
        <f t="shared" si="13"/>
        <v>0</v>
      </c>
      <c r="AJ16" s="115"/>
      <c r="AK16" s="112">
        <f t="shared" si="5"/>
        <v>98327.5</v>
      </c>
      <c r="AL16" s="112">
        <f>+'4 приложение'!I16</f>
        <v>98327.500000000015</v>
      </c>
      <c r="AM16" s="115">
        <f t="shared" si="14"/>
        <v>0</v>
      </c>
      <c r="AN16" s="115"/>
      <c r="AO16" s="140">
        <f>ROUND(V16,1)</f>
        <v>66150.899999999994</v>
      </c>
      <c r="AP16" s="112">
        <f>+'4 приложение'!J16</f>
        <v>66150.900000000009</v>
      </c>
      <c r="AQ16" s="112">
        <f t="shared" si="16"/>
        <v>0</v>
      </c>
      <c r="AR16" s="112">
        <f t="shared" si="20"/>
        <v>0</v>
      </c>
      <c r="AS16" s="112">
        <f>+'4 приложение'!K16</f>
        <v>0</v>
      </c>
      <c r="AT16" s="115">
        <f t="shared" si="17"/>
        <v>0</v>
      </c>
      <c r="AU16" s="115"/>
    </row>
    <row r="17" spans="1:47" ht="31.5" outlineLevel="1" x14ac:dyDescent="0.25">
      <c r="A17" s="178"/>
      <c r="B17" s="18" t="s">
        <v>29</v>
      </c>
      <c r="C17" s="24"/>
      <c r="D17" s="24"/>
      <c r="E17" s="24"/>
      <c r="F17" s="24"/>
      <c r="G17" s="17">
        <v>388884.62260999996</v>
      </c>
      <c r="H17" s="17">
        <v>1699282.6270699999</v>
      </c>
      <c r="I17" s="102">
        <v>1787269.20716</v>
      </c>
      <c r="J17" s="17">
        <v>1392110.1331499999</v>
      </c>
      <c r="K17" s="17">
        <v>0</v>
      </c>
      <c r="L17" s="17">
        <f>SUM(G17:K17)</f>
        <v>5267546.5899900002</v>
      </c>
      <c r="M17" s="17">
        <f t="shared" si="7"/>
        <v>0</v>
      </c>
      <c r="N17" s="17">
        <f t="shared" si="2"/>
        <v>0</v>
      </c>
      <c r="O17" s="73">
        <f t="shared" si="2"/>
        <v>0</v>
      </c>
      <c r="P17" s="136">
        <f t="shared" si="2"/>
        <v>-189706.23314999999</v>
      </c>
      <c r="Q17" s="17">
        <f t="shared" si="2"/>
        <v>0</v>
      </c>
      <c r="R17" s="17">
        <f t="shared" si="2"/>
        <v>-189706.23315000068</v>
      </c>
      <c r="S17" s="73">
        <v>388884.62260999996</v>
      </c>
      <c r="T17" s="74">
        <v>1699282.6270699999</v>
      </c>
      <c r="U17" s="135">
        <v>1787269.20716</v>
      </c>
      <c r="V17" s="90">
        <v>1202403.8999999999</v>
      </c>
      <c r="W17" s="30">
        <v>0</v>
      </c>
      <c r="X17" s="108">
        <f t="shared" si="22"/>
        <v>5077840.3568399996</v>
      </c>
      <c r="Y17" s="112">
        <f t="shared" si="4"/>
        <v>5077840.4000000004</v>
      </c>
      <c r="Z17" s="112">
        <f>+'4 приложение'!L17</f>
        <v>5077840.3000000007</v>
      </c>
      <c r="AA17" s="115">
        <f t="shared" si="9"/>
        <v>-9.999999962747097E-2</v>
      </c>
      <c r="AB17" s="115"/>
      <c r="AC17" s="122">
        <f t="shared" si="10"/>
        <v>388884.6</v>
      </c>
      <c r="AD17" s="122">
        <f>+'4 приложение'!G17</f>
        <v>388884.6</v>
      </c>
      <c r="AE17" s="115">
        <f t="shared" si="11"/>
        <v>0</v>
      </c>
      <c r="AF17" s="115"/>
      <c r="AG17" s="115">
        <f t="shared" si="12"/>
        <v>1699282.6</v>
      </c>
      <c r="AH17" s="115">
        <f>+'4 приложение'!H17</f>
        <v>1699282.6</v>
      </c>
      <c r="AI17" s="115">
        <f t="shared" si="13"/>
        <v>0</v>
      </c>
      <c r="AJ17" s="115"/>
      <c r="AK17" s="112">
        <f t="shared" si="5"/>
        <v>1787269.2</v>
      </c>
      <c r="AL17" s="112">
        <f>+'4 приложение'!I17</f>
        <v>1787269.2</v>
      </c>
      <c r="AM17" s="115">
        <f t="shared" si="14"/>
        <v>0</v>
      </c>
      <c r="AN17" s="115"/>
      <c r="AO17" s="112">
        <f t="shared" si="15"/>
        <v>1202403.8999999999</v>
      </c>
      <c r="AP17" s="112">
        <f>+'4 приложение'!J17</f>
        <v>1202403.8999999999</v>
      </c>
      <c r="AQ17" s="112">
        <f t="shared" si="16"/>
        <v>0</v>
      </c>
      <c r="AR17" s="112">
        <f t="shared" si="20"/>
        <v>0</v>
      </c>
      <c r="AS17" s="112">
        <f>+'4 приложение'!K17</f>
        <v>0</v>
      </c>
      <c r="AT17" s="115">
        <f t="shared" si="17"/>
        <v>0</v>
      </c>
      <c r="AU17" s="115"/>
    </row>
    <row r="18" spans="1:47" ht="15.75" outlineLevel="1" x14ac:dyDescent="0.25">
      <c r="A18" s="25" t="s">
        <v>30</v>
      </c>
      <c r="B18" s="18" t="s">
        <v>19</v>
      </c>
      <c r="C18" s="18"/>
      <c r="D18" s="18"/>
      <c r="E18" s="18"/>
      <c r="F18" s="18"/>
      <c r="M18" s="17">
        <f t="shared" si="7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 t="shared" si="2"/>
        <v>0</v>
      </c>
      <c r="S18" s="17"/>
      <c r="T18" s="17"/>
      <c r="U18" s="17"/>
      <c r="V18" s="17"/>
      <c r="W18" s="17"/>
      <c r="X18" s="107"/>
      <c r="Y18" s="112">
        <f t="shared" si="4"/>
        <v>0</v>
      </c>
      <c r="Z18" s="112">
        <f>+'4 приложение'!L18</f>
        <v>0</v>
      </c>
      <c r="AA18" s="115">
        <f t="shared" si="9"/>
        <v>0</v>
      </c>
      <c r="AB18" s="115"/>
      <c r="AC18" s="122">
        <f t="shared" si="10"/>
        <v>0</v>
      </c>
      <c r="AD18" s="122">
        <f>+'4 приложение'!G18</f>
        <v>0</v>
      </c>
      <c r="AE18" s="115">
        <f t="shared" si="11"/>
        <v>0</v>
      </c>
      <c r="AF18" s="115"/>
      <c r="AG18" s="115">
        <f t="shared" si="12"/>
        <v>0</v>
      </c>
      <c r="AH18" s="115">
        <f>+'4 приложение'!H18</f>
        <v>0</v>
      </c>
      <c r="AI18" s="115">
        <f t="shared" si="13"/>
        <v>0</v>
      </c>
      <c r="AJ18" s="115"/>
      <c r="AK18" s="112">
        <f t="shared" si="5"/>
        <v>0</v>
      </c>
      <c r="AL18" s="112">
        <f>+'4 приложение'!I18</f>
        <v>0</v>
      </c>
      <c r="AM18" s="115">
        <f t="shared" si="14"/>
        <v>0</v>
      </c>
      <c r="AN18" s="115"/>
      <c r="AO18" s="112">
        <f t="shared" si="15"/>
        <v>0</v>
      </c>
      <c r="AP18" s="112">
        <f>+'4 приложение'!J18</f>
        <v>0</v>
      </c>
      <c r="AQ18" s="112">
        <f t="shared" si="16"/>
        <v>0</v>
      </c>
      <c r="AR18" s="112">
        <f t="shared" si="20"/>
        <v>0</v>
      </c>
      <c r="AS18" s="112">
        <f>+'4 приложение'!K18</f>
        <v>0</v>
      </c>
      <c r="AT18" s="115">
        <f t="shared" si="17"/>
        <v>0</v>
      </c>
      <c r="AU18" s="115"/>
    </row>
    <row r="19" spans="1:47" ht="31.5" outlineLevel="1" x14ac:dyDescent="0.25">
      <c r="A19" s="25"/>
      <c r="B19" s="18" t="s">
        <v>31</v>
      </c>
      <c r="C19" s="18"/>
      <c r="D19" s="18"/>
      <c r="E19" s="18"/>
      <c r="F19" s="18"/>
      <c r="G19" s="17"/>
      <c r="H19" s="17"/>
      <c r="I19" s="17"/>
      <c r="J19" s="17"/>
      <c r="K19" s="17"/>
      <c r="L19" s="17">
        <f t="shared" si="21"/>
        <v>0</v>
      </c>
      <c r="M19" s="17">
        <f t="shared" si="7"/>
        <v>0</v>
      </c>
      <c r="N19" s="17">
        <f t="shared" si="2"/>
        <v>0</v>
      </c>
      <c r="O19" s="17">
        <f t="shared" si="2"/>
        <v>0</v>
      </c>
      <c r="P19" s="17">
        <f t="shared" si="2"/>
        <v>0</v>
      </c>
      <c r="Q19" s="17">
        <f t="shared" si="2"/>
        <v>0</v>
      </c>
      <c r="R19" s="17">
        <f t="shared" si="2"/>
        <v>0</v>
      </c>
      <c r="S19" s="17"/>
      <c r="T19" s="17"/>
      <c r="U19" s="17"/>
      <c r="V19" s="17"/>
      <c r="W19" s="17"/>
      <c r="X19" s="107"/>
      <c r="Y19" s="112">
        <f t="shared" si="4"/>
        <v>0</v>
      </c>
      <c r="Z19" s="112">
        <f>+'4 приложение'!L19</f>
        <v>0</v>
      </c>
      <c r="AA19" s="115">
        <f t="shared" si="9"/>
        <v>0</v>
      </c>
      <c r="AB19" s="115"/>
      <c r="AC19" s="122">
        <f t="shared" si="10"/>
        <v>0</v>
      </c>
      <c r="AD19" s="122">
        <f>+'4 приложение'!G19</f>
        <v>0</v>
      </c>
      <c r="AE19" s="115">
        <f t="shared" si="11"/>
        <v>0</v>
      </c>
      <c r="AF19" s="115"/>
      <c r="AG19" s="115">
        <f t="shared" si="12"/>
        <v>0</v>
      </c>
      <c r="AH19" s="115">
        <f>+'4 приложение'!H19</f>
        <v>0</v>
      </c>
      <c r="AI19" s="115">
        <f t="shared" si="13"/>
        <v>0</v>
      </c>
      <c r="AJ19" s="115"/>
      <c r="AK19" s="112">
        <f t="shared" si="5"/>
        <v>0</v>
      </c>
      <c r="AL19" s="112">
        <f>+'4 приложение'!I19</f>
        <v>0</v>
      </c>
      <c r="AM19" s="115">
        <f t="shared" si="14"/>
        <v>0</v>
      </c>
      <c r="AN19" s="115"/>
      <c r="AO19" s="112">
        <f t="shared" si="15"/>
        <v>0</v>
      </c>
      <c r="AP19" s="112">
        <f>+'4 приложение'!J19</f>
        <v>0</v>
      </c>
      <c r="AQ19" s="112">
        <f t="shared" si="16"/>
        <v>0</v>
      </c>
      <c r="AR19" s="112">
        <f t="shared" si="20"/>
        <v>0</v>
      </c>
      <c r="AS19" s="112">
        <f>+'4 приложение'!K19</f>
        <v>0</v>
      </c>
      <c r="AT19" s="115">
        <f t="shared" si="17"/>
        <v>0</v>
      </c>
      <c r="AU19" s="115"/>
    </row>
    <row r="20" spans="1:47" ht="15.75" outlineLevel="1" x14ac:dyDescent="0.25">
      <c r="A20" s="25" t="s">
        <v>32</v>
      </c>
      <c r="B20" s="18" t="s">
        <v>21</v>
      </c>
      <c r="C20" s="18"/>
      <c r="D20" s="18"/>
      <c r="E20" s="18"/>
      <c r="F20" s="18"/>
      <c r="G20" s="17"/>
      <c r="H20" s="17"/>
      <c r="I20" s="17"/>
      <c r="J20" s="17"/>
      <c r="K20" s="17"/>
      <c r="L20" s="17">
        <f t="shared" si="21"/>
        <v>0</v>
      </c>
      <c r="M20" s="17">
        <f t="shared" si="7"/>
        <v>0</v>
      </c>
      <c r="N20" s="17">
        <f t="shared" si="2"/>
        <v>0</v>
      </c>
      <c r="O20" s="17">
        <f t="shared" si="2"/>
        <v>0</v>
      </c>
      <c r="P20" s="17">
        <f t="shared" si="2"/>
        <v>0</v>
      </c>
      <c r="Q20" s="17">
        <f t="shared" si="2"/>
        <v>0</v>
      </c>
      <c r="R20" s="17">
        <f t="shared" si="2"/>
        <v>0</v>
      </c>
      <c r="S20" s="17"/>
      <c r="T20" s="17"/>
      <c r="U20" s="17"/>
      <c r="V20" s="17"/>
      <c r="W20" s="17"/>
      <c r="X20" s="107"/>
      <c r="Y20" s="112">
        <f t="shared" si="4"/>
        <v>0</v>
      </c>
      <c r="Z20" s="112">
        <f>+'4 приложение'!L20</f>
        <v>0</v>
      </c>
      <c r="AA20" s="115">
        <f t="shared" si="9"/>
        <v>0</v>
      </c>
      <c r="AB20" s="115"/>
      <c r="AC20" s="122">
        <f t="shared" si="10"/>
        <v>0</v>
      </c>
      <c r="AD20" s="122">
        <f>+'4 приложение'!G20</f>
        <v>0</v>
      </c>
      <c r="AE20" s="115">
        <f t="shared" si="11"/>
        <v>0</v>
      </c>
      <c r="AF20" s="115"/>
      <c r="AG20" s="115">
        <f t="shared" si="12"/>
        <v>0</v>
      </c>
      <c r="AH20" s="115">
        <f>+'4 приложение'!H20</f>
        <v>0</v>
      </c>
      <c r="AI20" s="115">
        <f t="shared" si="13"/>
        <v>0</v>
      </c>
      <c r="AJ20" s="115"/>
      <c r="AK20" s="112">
        <f t="shared" si="5"/>
        <v>0</v>
      </c>
      <c r="AL20" s="112">
        <f>+'4 приложение'!I20</f>
        <v>0</v>
      </c>
      <c r="AM20" s="115">
        <f t="shared" si="14"/>
        <v>0</v>
      </c>
      <c r="AN20" s="115"/>
      <c r="AO20" s="112">
        <f t="shared" si="15"/>
        <v>0</v>
      </c>
      <c r="AP20" s="112">
        <f>+'4 приложение'!J20</f>
        <v>0</v>
      </c>
      <c r="AQ20" s="112">
        <f t="shared" si="16"/>
        <v>0</v>
      </c>
      <c r="AR20" s="112">
        <f t="shared" si="20"/>
        <v>0</v>
      </c>
      <c r="AS20" s="112">
        <f>+'4 приложение'!K20</f>
        <v>0</v>
      </c>
      <c r="AT20" s="115">
        <f t="shared" si="17"/>
        <v>0</v>
      </c>
      <c r="AU20" s="115"/>
    </row>
    <row r="21" spans="1:47" ht="15.75" outlineLevel="1" x14ac:dyDescent="0.25">
      <c r="A21" s="25" t="s">
        <v>33</v>
      </c>
      <c r="B21" s="18" t="s">
        <v>22</v>
      </c>
      <c r="C21" s="18"/>
      <c r="D21" s="18"/>
      <c r="E21" s="18"/>
      <c r="F21" s="18"/>
      <c r="G21" s="17"/>
      <c r="H21" s="17"/>
      <c r="I21" s="17"/>
      <c r="J21" s="17"/>
      <c r="K21" s="17"/>
      <c r="L21" s="17">
        <f t="shared" si="21"/>
        <v>0</v>
      </c>
      <c r="M21" s="17">
        <f t="shared" si="7"/>
        <v>0</v>
      </c>
      <c r="N21" s="17">
        <f t="shared" si="2"/>
        <v>0</v>
      </c>
      <c r="O21" s="17">
        <f t="shared" si="2"/>
        <v>0</v>
      </c>
      <c r="P21" s="17">
        <f t="shared" si="2"/>
        <v>0</v>
      </c>
      <c r="Q21" s="17">
        <f t="shared" si="2"/>
        <v>0</v>
      </c>
      <c r="R21" s="17">
        <f t="shared" si="2"/>
        <v>0</v>
      </c>
      <c r="S21" s="17"/>
      <c r="T21" s="17"/>
      <c r="U21" s="17"/>
      <c r="V21" s="17"/>
      <c r="W21" s="17"/>
      <c r="X21" s="107"/>
      <c r="Y21" s="112">
        <f t="shared" si="4"/>
        <v>0</v>
      </c>
      <c r="Z21" s="112">
        <f>+'4 приложение'!L21</f>
        <v>0</v>
      </c>
      <c r="AA21" s="115">
        <f t="shared" si="9"/>
        <v>0</v>
      </c>
      <c r="AB21" s="115"/>
      <c r="AC21" s="122">
        <f t="shared" si="10"/>
        <v>0</v>
      </c>
      <c r="AD21" s="122">
        <f>+'4 приложение'!G21</f>
        <v>0</v>
      </c>
      <c r="AE21" s="115">
        <f t="shared" si="11"/>
        <v>0</v>
      </c>
      <c r="AF21" s="115"/>
      <c r="AG21" s="115">
        <f t="shared" si="12"/>
        <v>0</v>
      </c>
      <c r="AH21" s="115">
        <f>+'4 приложение'!H21</f>
        <v>0</v>
      </c>
      <c r="AI21" s="115">
        <f t="shared" si="13"/>
        <v>0</v>
      </c>
      <c r="AJ21" s="115"/>
      <c r="AK21" s="112">
        <f t="shared" si="5"/>
        <v>0</v>
      </c>
      <c r="AL21" s="112">
        <f>+'4 приложение'!I21</f>
        <v>0</v>
      </c>
      <c r="AM21" s="115">
        <f t="shared" si="14"/>
        <v>0</v>
      </c>
      <c r="AN21" s="115"/>
      <c r="AO21" s="112">
        <f t="shared" si="15"/>
        <v>0</v>
      </c>
      <c r="AP21" s="112">
        <f>+'4 приложение'!J21</f>
        <v>0</v>
      </c>
      <c r="AQ21" s="112">
        <f t="shared" si="16"/>
        <v>0</v>
      </c>
      <c r="AR21" s="112">
        <f t="shared" si="20"/>
        <v>0</v>
      </c>
      <c r="AS21" s="112">
        <f>+'4 приложение'!K21</f>
        <v>0</v>
      </c>
      <c r="AT21" s="115">
        <f t="shared" si="17"/>
        <v>0</v>
      </c>
      <c r="AU21" s="115"/>
    </row>
    <row r="22" spans="1:47" ht="200.25" customHeight="1" outlineLevel="1" x14ac:dyDescent="0.25">
      <c r="A22" s="148" t="s">
        <v>34</v>
      </c>
      <c r="B22" s="18" t="s">
        <v>35</v>
      </c>
      <c r="C22" s="18"/>
      <c r="D22" s="18"/>
      <c r="E22" s="18"/>
      <c r="F22" s="18"/>
      <c r="G22" s="17"/>
      <c r="H22" s="17"/>
      <c r="I22" s="17"/>
      <c r="J22" s="17"/>
      <c r="K22" s="17"/>
      <c r="L22" s="17">
        <f t="shared" si="21"/>
        <v>0</v>
      </c>
      <c r="M22" s="17">
        <f t="shared" si="7"/>
        <v>0</v>
      </c>
      <c r="N22" s="17">
        <f t="shared" si="2"/>
        <v>0</v>
      </c>
      <c r="O22" s="17">
        <f t="shared" si="2"/>
        <v>0</v>
      </c>
      <c r="P22" s="17">
        <f t="shared" si="2"/>
        <v>0</v>
      </c>
      <c r="Q22" s="17">
        <f t="shared" si="2"/>
        <v>0</v>
      </c>
      <c r="R22" s="17">
        <f t="shared" si="2"/>
        <v>0</v>
      </c>
      <c r="S22" s="17"/>
      <c r="T22" s="17"/>
      <c r="U22" s="17"/>
      <c r="V22" s="17"/>
      <c r="W22" s="17"/>
      <c r="X22" s="107"/>
      <c r="Y22" s="112">
        <f t="shared" si="4"/>
        <v>0</v>
      </c>
      <c r="Z22" s="112">
        <f>+'4 приложение'!L22</f>
        <v>0</v>
      </c>
      <c r="AA22" s="115">
        <f t="shared" si="9"/>
        <v>0</v>
      </c>
      <c r="AB22" s="115"/>
      <c r="AC22" s="122">
        <f t="shared" si="10"/>
        <v>0</v>
      </c>
      <c r="AD22" s="122">
        <f>+'4 приложение'!G22</f>
        <v>0</v>
      </c>
      <c r="AE22" s="115">
        <f t="shared" si="11"/>
        <v>0</v>
      </c>
      <c r="AF22" s="115"/>
      <c r="AG22" s="115">
        <f t="shared" si="12"/>
        <v>0</v>
      </c>
      <c r="AH22" s="115">
        <f>+'4 приложение'!H22</f>
        <v>0</v>
      </c>
      <c r="AI22" s="115">
        <f t="shared" si="13"/>
        <v>0</v>
      </c>
      <c r="AJ22" s="115"/>
      <c r="AK22" s="112">
        <f t="shared" si="5"/>
        <v>0</v>
      </c>
      <c r="AL22" s="112">
        <f>+'4 приложение'!I22</f>
        <v>0</v>
      </c>
      <c r="AM22" s="115">
        <f t="shared" si="14"/>
        <v>0</v>
      </c>
      <c r="AN22" s="115"/>
      <c r="AO22" s="112">
        <f t="shared" si="15"/>
        <v>0</v>
      </c>
      <c r="AP22" s="112">
        <f>+'4 приложение'!J22</f>
        <v>0</v>
      </c>
      <c r="AQ22" s="112">
        <f t="shared" si="16"/>
        <v>0</v>
      </c>
      <c r="AR22" s="112">
        <f t="shared" si="20"/>
        <v>0</v>
      </c>
      <c r="AS22" s="112">
        <f>+'4 приложение'!K22</f>
        <v>0</v>
      </c>
      <c r="AT22" s="115">
        <f t="shared" si="17"/>
        <v>0</v>
      </c>
      <c r="AU22" s="115"/>
    </row>
    <row r="23" spans="1:47" ht="15.75" outlineLevel="1" x14ac:dyDescent="0.25">
      <c r="A23" s="22" t="s">
        <v>36</v>
      </c>
      <c r="B23" s="23" t="s">
        <v>26</v>
      </c>
      <c r="C23" s="23"/>
      <c r="D23" s="23"/>
      <c r="E23" s="23"/>
      <c r="F23" s="23"/>
      <c r="G23" s="129">
        <v>152214.47000000003</v>
      </c>
      <c r="H23" s="130">
        <v>0</v>
      </c>
      <c r="I23" s="131">
        <v>16222.22667</v>
      </c>
      <c r="J23" s="132">
        <v>27903.900389999999</v>
      </c>
      <c r="K23" s="132">
        <v>13918.65048</v>
      </c>
      <c r="L23" s="17">
        <f>SUM(G23:K23)</f>
        <v>210259.24754000004</v>
      </c>
      <c r="M23" s="17">
        <f t="shared" si="7"/>
        <v>0</v>
      </c>
      <c r="N23" s="17">
        <f t="shared" si="7"/>
        <v>0</v>
      </c>
      <c r="O23" s="17">
        <f t="shared" si="7"/>
        <v>0</v>
      </c>
      <c r="P23" s="137">
        <f t="shared" si="7"/>
        <v>-4665.3990799999992</v>
      </c>
      <c r="Q23" s="17">
        <f t="shared" si="7"/>
        <v>4.9520000000484288E-2</v>
      </c>
      <c r="R23" s="17">
        <f t="shared" si="7"/>
        <v>-4665.3495600000024</v>
      </c>
      <c r="S23" s="76">
        <v>152214.47000000003</v>
      </c>
      <c r="T23" s="17">
        <v>0</v>
      </c>
      <c r="U23" s="76">
        <v>16222.22667</v>
      </c>
      <c r="V23" s="116">
        <v>23238.50131</v>
      </c>
      <c r="W23" s="153">
        <v>13918.7</v>
      </c>
      <c r="X23" s="107">
        <f>SUM(S23:W23)</f>
        <v>205593.89798000004</v>
      </c>
      <c r="Y23" s="112">
        <f t="shared" si="4"/>
        <v>205593.9</v>
      </c>
      <c r="Z23" s="112">
        <f>+'4 приложение'!L23</f>
        <v>205593.90000000002</v>
      </c>
      <c r="AA23" s="115">
        <f t="shared" si="9"/>
        <v>0</v>
      </c>
      <c r="AB23" s="115"/>
      <c r="AC23" s="122">
        <f t="shared" si="10"/>
        <v>152214.5</v>
      </c>
      <c r="AD23" s="122">
        <f>+'4 приложение'!G23</f>
        <v>152214.5</v>
      </c>
      <c r="AE23" s="115">
        <f t="shared" si="11"/>
        <v>0</v>
      </c>
      <c r="AF23" s="115"/>
      <c r="AG23" s="115">
        <f t="shared" si="12"/>
        <v>0</v>
      </c>
      <c r="AH23" s="115">
        <f>+'4 приложение'!H23</f>
        <v>0</v>
      </c>
      <c r="AI23" s="115">
        <f t="shared" si="13"/>
        <v>0</v>
      </c>
      <c r="AJ23" s="115"/>
      <c r="AK23" s="112">
        <f t="shared" si="5"/>
        <v>16222.2</v>
      </c>
      <c r="AL23" s="112">
        <f>+'4 приложение'!I23</f>
        <v>16222.199999999999</v>
      </c>
      <c r="AM23" s="115">
        <f t="shared" si="14"/>
        <v>0</v>
      </c>
      <c r="AN23" s="115"/>
      <c r="AO23" s="112">
        <f t="shared" si="15"/>
        <v>23238.5</v>
      </c>
      <c r="AP23" s="112">
        <f>+'4 приложение'!J23</f>
        <v>23238.5</v>
      </c>
      <c r="AQ23" s="112">
        <f t="shared" si="16"/>
        <v>0</v>
      </c>
      <c r="AR23" s="140">
        <f t="shared" si="20"/>
        <v>13918.7</v>
      </c>
      <c r="AS23" s="112">
        <f>+'4 приложение'!K23</f>
        <v>13918.7</v>
      </c>
      <c r="AT23" s="115">
        <f t="shared" si="17"/>
        <v>0</v>
      </c>
      <c r="AU23" s="115"/>
    </row>
    <row r="24" spans="1:47" ht="15.75" outlineLevel="1" x14ac:dyDescent="0.25">
      <c r="A24" s="177" t="s">
        <v>37</v>
      </c>
      <c r="B24" s="18" t="s">
        <v>28</v>
      </c>
      <c r="C24" s="18"/>
      <c r="D24" s="18"/>
      <c r="E24" s="18"/>
      <c r="F24" s="18"/>
      <c r="G24" s="129">
        <v>7937.4696199999998</v>
      </c>
      <c r="H24" s="130"/>
      <c r="I24" s="131">
        <f>+I23-I25</f>
        <v>845.93423000000075</v>
      </c>
      <c r="J24" s="132">
        <f t="shared" ref="J24:K24" si="23">+J23-J25</f>
        <v>1455.0939899999976</v>
      </c>
      <c r="K24" s="132">
        <f t="shared" si="23"/>
        <v>725.81053000000065</v>
      </c>
      <c r="L24" s="17">
        <f>SUM(G24:K24)</f>
        <v>10964.308369999999</v>
      </c>
      <c r="M24" s="17">
        <f t="shared" si="7"/>
        <v>0</v>
      </c>
      <c r="N24" s="17">
        <f t="shared" si="7"/>
        <v>0</v>
      </c>
      <c r="O24" s="17">
        <f t="shared" si="7"/>
        <v>0</v>
      </c>
      <c r="P24" s="137">
        <f t="shared" si="7"/>
        <v>-243.29267999999865</v>
      </c>
      <c r="Q24" s="17">
        <f t="shared" si="7"/>
        <v>-1.0529999999562278E-2</v>
      </c>
      <c r="R24" s="17">
        <f t="shared" si="7"/>
        <v>-243.30320999999822</v>
      </c>
      <c r="S24" s="76">
        <v>7937.4696199999998</v>
      </c>
      <c r="T24" s="17"/>
      <c r="U24" s="76">
        <v>845.93423000000075</v>
      </c>
      <c r="V24" s="116">
        <f>+V23-V25</f>
        <v>1211.8013099999989</v>
      </c>
      <c r="W24" s="153">
        <f>+W23-W25</f>
        <v>725.80000000000109</v>
      </c>
      <c r="X24" s="107">
        <f t="shared" ref="X24:X25" si="24">SUM(S24:W24)</f>
        <v>10721.005160000001</v>
      </c>
      <c r="Y24" s="112">
        <f t="shared" si="4"/>
        <v>10721</v>
      </c>
      <c r="Z24" s="112">
        <f>+'4 приложение'!L24</f>
        <v>10720.999999999998</v>
      </c>
      <c r="AA24" s="115">
        <f t="shared" si="9"/>
        <v>0</v>
      </c>
      <c r="AB24" s="115"/>
      <c r="AC24" s="122">
        <f t="shared" si="10"/>
        <v>7937.5</v>
      </c>
      <c r="AD24" s="122">
        <f>+'4 приложение'!G24</f>
        <v>7937.5</v>
      </c>
      <c r="AE24" s="115">
        <f t="shared" si="11"/>
        <v>0</v>
      </c>
      <c r="AF24" s="115"/>
      <c r="AG24" s="115">
        <f t="shared" si="12"/>
        <v>0</v>
      </c>
      <c r="AH24" s="115">
        <f>+'4 приложение'!H24</f>
        <v>0</v>
      </c>
      <c r="AI24" s="115">
        <f t="shared" si="13"/>
        <v>0</v>
      </c>
      <c r="AJ24" s="115"/>
      <c r="AK24" s="112">
        <f t="shared" si="5"/>
        <v>845.9</v>
      </c>
      <c r="AL24" s="112">
        <f>+'4 приложение'!I24</f>
        <v>845.90000000000009</v>
      </c>
      <c r="AM24" s="115">
        <f t="shared" si="14"/>
        <v>0</v>
      </c>
      <c r="AN24" s="115"/>
      <c r="AO24" s="112">
        <f t="shared" si="15"/>
        <v>1211.8</v>
      </c>
      <c r="AP24" s="112">
        <f>+'4 приложение'!J24</f>
        <v>1211.8</v>
      </c>
      <c r="AQ24" s="112">
        <f t="shared" si="16"/>
        <v>0</v>
      </c>
      <c r="AR24" s="140">
        <f>ROUND(W24,1)</f>
        <v>725.8</v>
      </c>
      <c r="AS24" s="112">
        <f>+'4 приложение'!K24</f>
        <v>725.8</v>
      </c>
      <c r="AT24" s="115">
        <f t="shared" si="17"/>
        <v>0</v>
      </c>
      <c r="AU24" s="115"/>
    </row>
    <row r="25" spans="1:47" ht="31.5" outlineLevel="1" x14ac:dyDescent="0.25">
      <c r="A25" s="178"/>
      <c r="B25" s="18" t="s">
        <v>29</v>
      </c>
      <c r="C25" s="18"/>
      <c r="D25" s="18"/>
      <c r="E25" s="18"/>
      <c r="F25" s="18"/>
      <c r="G25" s="129">
        <v>144277.00038000001</v>
      </c>
      <c r="H25" s="130">
        <v>0</v>
      </c>
      <c r="I25" s="131">
        <v>15376.292439999999</v>
      </c>
      <c r="J25" s="132">
        <v>26448.806400000001</v>
      </c>
      <c r="K25" s="132">
        <v>13192.83995</v>
      </c>
      <c r="L25" s="17">
        <f>SUM(G25:K25)</f>
        <v>199294.93917</v>
      </c>
      <c r="M25" s="17">
        <f t="shared" si="7"/>
        <v>0</v>
      </c>
      <c r="N25" s="17">
        <f t="shared" si="7"/>
        <v>0</v>
      </c>
      <c r="O25" s="17">
        <f t="shared" si="7"/>
        <v>0</v>
      </c>
      <c r="P25" s="137">
        <f t="shared" si="7"/>
        <v>-4422.1064000000006</v>
      </c>
      <c r="Q25" s="17">
        <f t="shared" si="7"/>
        <v>6.0050000000046566E-2</v>
      </c>
      <c r="R25" s="17">
        <f t="shared" si="7"/>
        <v>-4422.0463499999896</v>
      </c>
      <c r="S25" s="76">
        <v>144277.00038000001</v>
      </c>
      <c r="T25" s="17">
        <v>0</v>
      </c>
      <c r="U25" s="76">
        <v>15376.292439999999</v>
      </c>
      <c r="V25" s="116">
        <v>22026.7</v>
      </c>
      <c r="W25" s="153">
        <v>13192.9</v>
      </c>
      <c r="X25" s="107">
        <f t="shared" si="24"/>
        <v>194872.89282000001</v>
      </c>
      <c r="Y25" s="112">
        <f t="shared" si="4"/>
        <v>194872.9</v>
      </c>
      <c r="Z25" s="112">
        <f>+'4 приложение'!L25</f>
        <v>194872.9</v>
      </c>
      <c r="AA25" s="115">
        <f t="shared" si="9"/>
        <v>0</v>
      </c>
      <c r="AB25" s="115"/>
      <c r="AC25" s="122">
        <f t="shared" si="10"/>
        <v>144277</v>
      </c>
      <c r="AD25" s="122">
        <f>+'4 приложение'!G25</f>
        <v>144277</v>
      </c>
      <c r="AE25" s="115">
        <f t="shared" si="11"/>
        <v>0</v>
      </c>
      <c r="AF25" s="115"/>
      <c r="AG25" s="115">
        <f t="shared" si="12"/>
        <v>0</v>
      </c>
      <c r="AH25" s="115">
        <f>+'4 приложение'!H25</f>
        <v>0</v>
      </c>
      <c r="AI25" s="115">
        <f t="shared" si="13"/>
        <v>0</v>
      </c>
      <c r="AJ25" s="115"/>
      <c r="AK25" s="112">
        <f t="shared" si="5"/>
        <v>15376.3</v>
      </c>
      <c r="AL25" s="112">
        <f>+'4 приложение'!I25</f>
        <v>15376.299999999997</v>
      </c>
      <c r="AM25" s="115">
        <f t="shared" si="14"/>
        <v>0</v>
      </c>
      <c r="AN25" s="115"/>
      <c r="AO25" s="112">
        <f t="shared" si="15"/>
        <v>22026.7</v>
      </c>
      <c r="AP25" s="112">
        <f>+'4 приложение'!J25</f>
        <v>22026.7</v>
      </c>
      <c r="AQ25" s="112">
        <f t="shared" si="16"/>
        <v>0</v>
      </c>
      <c r="AR25" s="112">
        <f t="shared" ref="AR25:AR64" si="25">ROUND(W25,1)</f>
        <v>13192.9</v>
      </c>
      <c r="AS25" s="112">
        <f>+'4 приложение'!K25</f>
        <v>13192.9</v>
      </c>
      <c r="AT25" s="115">
        <f t="shared" si="17"/>
        <v>0</v>
      </c>
      <c r="AU25" s="115"/>
    </row>
    <row r="26" spans="1:47" ht="15.75" outlineLevel="1" x14ac:dyDescent="0.25">
      <c r="A26" s="25" t="s">
        <v>38</v>
      </c>
      <c r="B26" s="18" t="s">
        <v>19</v>
      </c>
      <c r="C26" s="18"/>
      <c r="D26" s="18"/>
      <c r="E26" s="18"/>
      <c r="F26" s="18"/>
      <c r="M26" s="17">
        <f t="shared" si="7"/>
        <v>0</v>
      </c>
      <c r="N26" s="17">
        <f t="shared" si="7"/>
        <v>0</v>
      </c>
      <c r="O26" s="17">
        <f t="shared" si="7"/>
        <v>0</v>
      </c>
      <c r="P26" s="17">
        <f t="shared" si="7"/>
        <v>0</v>
      </c>
      <c r="Q26" s="17">
        <f t="shared" si="7"/>
        <v>0</v>
      </c>
      <c r="R26" s="17">
        <f t="shared" si="7"/>
        <v>0</v>
      </c>
      <c r="S26" s="17"/>
      <c r="T26" s="17"/>
      <c r="U26" s="30"/>
      <c r="V26" s="17"/>
      <c r="W26" s="17"/>
      <c r="X26" s="107"/>
      <c r="Y26" s="112">
        <f t="shared" si="4"/>
        <v>0</v>
      </c>
      <c r="Z26" s="112">
        <f>+'4 приложение'!L26</f>
        <v>0</v>
      </c>
      <c r="AA26" s="115">
        <f t="shared" si="9"/>
        <v>0</v>
      </c>
      <c r="AB26" s="115"/>
      <c r="AC26" s="122">
        <f t="shared" si="10"/>
        <v>0</v>
      </c>
      <c r="AD26" s="122">
        <f>+'4 приложение'!G26</f>
        <v>0</v>
      </c>
      <c r="AE26" s="115">
        <f t="shared" si="11"/>
        <v>0</v>
      </c>
      <c r="AF26" s="115"/>
      <c r="AG26" s="115">
        <f t="shared" si="12"/>
        <v>0</v>
      </c>
      <c r="AH26" s="115">
        <f>+'4 приложение'!H26</f>
        <v>0</v>
      </c>
      <c r="AI26" s="115">
        <f t="shared" si="13"/>
        <v>0</v>
      </c>
      <c r="AJ26" s="115"/>
      <c r="AK26" s="112">
        <f t="shared" si="5"/>
        <v>0</v>
      </c>
      <c r="AL26" s="112">
        <f>+'4 приложение'!I26</f>
        <v>0</v>
      </c>
      <c r="AM26" s="115">
        <f t="shared" si="14"/>
        <v>0</v>
      </c>
      <c r="AN26" s="115"/>
      <c r="AO26" s="112">
        <f t="shared" si="15"/>
        <v>0</v>
      </c>
      <c r="AP26" s="112">
        <f>+'4 приложение'!J26</f>
        <v>0</v>
      </c>
      <c r="AQ26" s="112">
        <f t="shared" si="16"/>
        <v>0</v>
      </c>
      <c r="AR26" s="112">
        <f t="shared" si="25"/>
        <v>0</v>
      </c>
      <c r="AS26" s="112">
        <f>+'4 приложение'!K26</f>
        <v>0</v>
      </c>
      <c r="AT26" s="115">
        <f t="shared" si="17"/>
        <v>0</v>
      </c>
      <c r="AU26" s="115"/>
    </row>
    <row r="27" spans="1:47" ht="31.5" outlineLevel="1" x14ac:dyDescent="0.25">
      <c r="A27" s="25"/>
      <c r="B27" s="18" t="s">
        <v>31</v>
      </c>
      <c r="C27" s="18"/>
      <c r="D27" s="18"/>
      <c r="E27" s="18"/>
      <c r="F27" s="18"/>
      <c r="G27" s="17"/>
      <c r="H27" s="17"/>
      <c r="I27" s="17"/>
      <c r="J27" s="17"/>
      <c r="K27" s="17"/>
      <c r="L27" s="17">
        <f t="shared" si="21"/>
        <v>0</v>
      </c>
      <c r="M27" s="17">
        <f t="shared" si="7"/>
        <v>0</v>
      </c>
      <c r="N27" s="17">
        <f t="shared" si="7"/>
        <v>0</v>
      </c>
      <c r="O27" s="17">
        <f t="shared" si="7"/>
        <v>0</v>
      </c>
      <c r="P27" s="17">
        <f t="shared" si="7"/>
        <v>0</v>
      </c>
      <c r="Q27" s="17">
        <f t="shared" si="7"/>
        <v>0</v>
      </c>
      <c r="R27" s="17">
        <f t="shared" si="7"/>
        <v>0</v>
      </c>
      <c r="S27" s="17"/>
      <c r="T27" s="17"/>
      <c r="U27" s="17"/>
      <c r="V27" s="17"/>
      <c r="W27" s="17"/>
      <c r="X27" s="107"/>
      <c r="Y27" s="112">
        <f t="shared" si="4"/>
        <v>0</v>
      </c>
      <c r="Z27" s="112">
        <f>+'4 приложение'!L27</f>
        <v>0</v>
      </c>
      <c r="AA27" s="115">
        <f t="shared" si="9"/>
        <v>0</v>
      </c>
      <c r="AB27" s="115"/>
      <c r="AC27" s="122">
        <f t="shared" si="10"/>
        <v>0</v>
      </c>
      <c r="AD27" s="122">
        <f>+'4 приложение'!G27</f>
        <v>0</v>
      </c>
      <c r="AE27" s="115">
        <f t="shared" si="11"/>
        <v>0</v>
      </c>
      <c r="AF27" s="115"/>
      <c r="AG27" s="115">
        <f t="shared" si="12"/>
        <v>0</v>
      </c>
      <c r="AH27" s="115">
        <f>+'4 приложение'!H27</f>
        <v>0</v>
      </c>
      <c r="AI27" s="115">
        <f t="shared" si="13"/>
        <v>0</v>
      </c>
      <c r="AJ27" s="115"/>
      <c r="AK27" s="112">
        <f t="shared" si="5"/>
        <v>0</v>
      </c>
      <c r="AL27" s="112">
        <f>+'4 приложение'!I27</f>
        <v>0</v>
      </c>
      <c r="AM27" s="115">
        <f t="shared" si="14"/>
        <v>0</v>
      </c>
      <c r="AN27" s="115"/>
      <c r="AO27" s="112">
        <f t="shared" si="15"/>
        <v>0</v>
      </c>
      <c r="AP27" s="112">
        <f>+'4 приложение'!J27</f>
        <v>0</v>
      </c>
      <c r="AQ27" s="112">
        <f t="shared" si="16"/>
        <v>0</v>
      </c>
      <c r="AR27" s="112">
        <f t="shared" si="25"/>
        <v>0</v>
      </c>
      <c r="AS27" s="112">
        <f>+'4 приложение'!K27</f>
        <v>0</v>
      </c>
      <c r="AT27" s="115">
        <f t="shared" si="17"/>
        <v>0</v>
      </c>
      <c r="AU27" s="115"/>
    </row>
    <row r="28" spans="1:47" ht="15.75" outlineLevel="1" x14ac:dyDescent="0.25">
      <c r="A28" s="25" t="s">
        <v>39</v>
      </c>
      <c r="B28" s="18" t="s">
        <v>21</v>
      </c>
      <c r="C28" s="18"/>
      <c r="D28" s="18"/>
      <c r="E28" s="18"/>
      <c r="F28" s="18"/>
      <c r="G28" s="17"/>
      <c r="H28" s="17"/>
      <c r="I28" s="17"/>
      <c r="J28" s="17"/>
      <c r="K28" s="17"/>
      <c r="L28" s="17">
        <f t="shared" si="21"/>
        <v>0</v>
      </c>
      <c r="M28" s="17">
        <f t="shared" si="7"/>
        <v>0</v>
      </c>
      <c r="N28" s="17">
        <f t="shared" si="7"/>
        <v>0</v>
      </c>
      <c r="O28" s="17">
        <f t="shared" si="7"/>
        <v>0</v>
      </c>
      <c r="P28" s="17">
        <f t="shared" si="7"/>
        <v>0</v>
      </c>
      <c r="Q28" s="17">
        <f t="shared" si="7"/>
        <v>0</v>
      </c>
      <c r="R28" s="17">
        <f t="shared" si="7"/>
        <v>0</v>
      </c>
      <c r="S28" s="17"/>
      <c r="T28" s="17"/>
      <c r="U28" s="17"/>
      <c r="V28" s="17"/>
      <c r="W28" s="17"/>
      <c r="X28" s="107"/>
      <c r="Y28" s="112">
        <f t="shared" si="4"/>
        <v>0</v>
      </c>
      <c r="Z28" s="112">
        <f>+'4 приложение'!L28</f>
        <v>0</v>
      </c>
      <c r="AA28" s="115">
        <f t="shared" si="9"/>
        <v>0</v>
      </c>
      <c r="AB28" s="115"/>
      <c r="AC28" s="122">
        <f t="shared" si="10"/>
        <v>0</v>
      </c>
      <c r="AD28" s="122">
        <f>+'4 приложение'!G28</f>
        <v>0</v>
      </c>
      <c r="AE28" s="115">
        <f t="shared" si="11"/>
        <v>0</v>
      </c>
      <c r="AF28" s="115"/>
      <c r="AG28" s="115">
        <f t="shared" si="12"/>
        <v>0</v>
      </c>
      <c r="AH28" s="115">
        <f>+'4 приложение'!H28</f>
        <v>0</v>
      </c>
      <c r="AI28" s="115">
        <f t="shared" si="13"/>
        <v>0</v>
      </c>
      <c r="AJ28" s="115"/>
      <c r="AK28" s="112">
        <f t="shared" si="5"/>
        <v>0</v>
      </c>
      <c r="AL28" s="112">
        <f>+'4 приложение'!I28</f>
        <v>0</v>
      </c>
      <c r="AM28" s="115">
        <f t="shared" si="14"/>
        <v>0</v>
      </c>
      <c r="AN28" s="115"/>
      <c r="AO28" s="112">
        <f t="shared" si="15"/>
        <v>0</v>
      </c>
      <c r="AP28" s="112">
        <f>+'4 приложение'!J28</f>
        <v>0</v>
      </c>
      <c r="AQ28" s="112">
        <f t="shared" si="16"/>
        <v>0</v>
      </c>
      <c r="AR28" s="112">
        <f t="shared" si="25"/>
        <v>0</v>
      </c>
      <c r="AS28" s="112">
        <f>+'4 приложение'!K28</f>
        <v>0</v>
      </c>
      <c r="AT28" s="115">
        <f t="shared" si="17"/>
        <v>0</v>
      </c>
      <c r="AU28" s="115"/>
    </row>
    <row r="29" spans="1:47" ht="15.75" outlineLevel="1" x14ac:dyDescent="0.25">
      <c r="A29" s="25" t="s">
        <v>40</v>
      </c>
      <c r="B29" s="18" t="s">
        <v>22</v>
      </c>
      <c r="C29" s="18"/>
      <c r="D29" s="18"/>
      <c r="E29" s="18"/>
      <c r="F29" s="18"/>
      <c r="G29" s="17"/>
      <c r="H29" s="17"/>
      <c r="I29" s="17"/>
      <c r="J29" s="17"/>
      <c r="K29" s="17"/>
      <c r="L29" s="17">
        <f t="shared" si="21"/>
        <v>0</v>
      </c>
      <c r="M29" s="17">
        <f t="shared" si="7"/>
        <v>0</v>
      </c>
      <c r="N29" s="17">
        <f t="shared" si="7"/>
        <v>0</v>
      </c>
      <c r="O29" s="17">
        <f t="shared" si="7"/>
        <v>0</v>
      </c>
      <c r="P29" s="17">
        <f t="shared" si="7"/>
        <v>0</v>
      </c>
      <c r="Q29" s="17">
        <f t="shared" si="7"/>
        <v>0</v>
      </c>
      <c r="R29" s="17">
        <f t="shared" si="7"/>
        <v>0</v>
      </c>
      <c r="S29" s="17"/>
      <c r="T29" s="17"/>
      <c r="U29" s="17"/>
      <c r="V29" s="17"/>
      <c r="W29" s="17"/>
      <c r="X29" s="107"/>
      <c r="Y29" s="112">
        <f t="shared" si="4"/>
        <v>0</v>
      </c>
      <c r="Z29" s="112">
        <f>+'4 приложение'!L29</f>
        <v>0</v>
      </c>
      <c r="AA29" s="115">
        <f t="shared" si="9"/>
        <v>0</v>
      </c>
      <c r="AB29" s="115"/>
      <c r="AC29" s="122">
        <f t="shared" si="10"/>
        <v>0</v>
      </c>
      <c r="AD29" s="122">
        <f>+'4 приложение'!G29</f>
        <v>0</v>
      </c>
      <c r="AE29" s="115">
        <f t="shared" si="11"/>
        <v>0</v>
      </c>
      <c r="AF29" s="115"/>
      <c r="AG29" s="115">
        <f t="shared" si="12"/>
        <v>0</v>
      </c>
      <c r="AH29" s="115">
        <f>+'4 приложение'!H29</f>
        <v>0</v>
      </c>
      <c r="AI29" s="115">
        <f t="shared" si="13"/>
        <v>0</v>
      </c>
      <c r="AJ29" s="115"/>
      <c r="AK29" s="112">
        <f t="shared" si="5"/>
        <v>0</v>
      </c>
      <c r="AL29" s="112">
        <f>+'4 приложение'!I29</f>
        <v>0</v>
      </c>
      <c r="AM29" s="115">
        <f t="shared" si="14"/>
        <v>0</v>
      </c>
      <c r="AN29" s="115"/>
      <c r="AO29" s="112">
        <f t="shared" si="15"/>
        <v>0</v>
      </c>
      <c r="AP29" s="112">
        <f>+'4 приложение'!J29</f>
        <v>0</v>
      </c>
      <c r="AQ29" s="112">
        <f t="shared" si="16"/>
        <v>0</v>
      </c>
      <c r="AR29" s="112">
        <f t="shared" si="25"/>
        <v>0</v>
      </c>
      <c r="AS29" s="112">
        <f>+'4 приложение'!K29</f>
        <v>0</v>
      </c>
      <c r="AT29" s="115">
        <f t="shared" si="17"/>
        <v>0</v>
      </c>
      <c r="AU29" s="115"/>
    </row>
    <row r="30" spans="1:47" ht="120.75" hidden="1" customHeight="1" outlineLevel="1" x14ac:dyDescent="0.25">
      <c r="A30" s="26" t="s">
        <v>41</v>
      </c>
      <c r="B30" s="18" t="s">
        <v>42</v>
      </c>
      <c r="C30" s="18"/>
      <c r="D30" s="18"/>
      <c r="E30" s="18"/>
      <c r="F30" s="18"/>
      <c r="G30" s="17"/>
      <c r="H30" s="17"/>
      <c r="I30" s="17"/>
      <c r="J30" s="17"/>
      <c r="K30" s="17"/>
      <c r="L30" s="17">
        <f t="shared" si="21"/>
        <v>0</v>
      </c>
      <c r="M30" s="17">
        <f t="shared" si="7"/>
        <v>0</v>
      </c>
      <c r="N30" s="17">
        <f t="shared" si="7"/>
        <v>0</v>
      </c>
      <c r="O30" s="17">
        <f t="shared" si="7"/>
        <v>0</v>
      </c>
      <c r="P30" s="17">
        <f t="shared" si="7"/>
        <v>0</v>
      </c>
      <c r="Q30" s="17">
        <f t="shared" si="7"/>
        <v>0</v>
      </c>
      <c r="R30" s="17">
        <f t="shared" si="7"/>
        <v>0</v>
      </c>
      <c r="S30" s="17"/>
      <c r="T30" s="17"/>
      <c r="U30" s="17"/>
      <c r="V30" s="17"/>
      <c r="W30" s="17"/>
      <c r="X30" s="107"/>
      <c r="Y30" s="112">
        <f t="shared" si="4"/>
        <v>0</v>
      </c>
      <c r="Z30" s="112">
        <f>+'4 приложение'!L30</f>
        <v>0</v>
      </c>
      <c r="AA30" s="115">
        <f t="shared" si="9"/>
        <v>0</v>
      </c>
      <c r="AB30" s="115"/>
      <c r="AC30" s="122">
        <f t="shared" si="10"/>
        <v>0</v>
      </c>
      <c r="AD30" s="122">
        <f>+'4 приложение'!G30</f>
        <v>0</v>
      </c>
      <c r="AE30" s="115">
        <f t="shared" si="11"/>
        <v>0</v>
      </c>
      <c r="AF30" s="115"/>
      <c r="AG30" s="115">
        <f t="shared" si="12"/>
        <v>0</v>
      </c>
      <c r="AH30" s="115">
        <f>+'4 приложение'!H30</f>
        <v>0</v>
      </c>
      <c r="AI30" s="115">
        <f t="shared" si="13"/>
        <v>0</v>
      </c>
      <c r="AJ30" s="115"/>
      <c r="AK30" s="112">
        <f t="shared" si="5"/>
        <v>0</v>
      </c>
      <c r="AL30" s="112">
        <f>+'4 приложение'!I30</f>
        <v>0</v>
      </c>
      <c r="AM30" s="115">
        <f t="shared" si="14"/>
        <v>0</v>
      </c>
      <c r="AN30" s="115"/>
      <c r="AO30" s="112">
        <f t="shared" si="15"/>
        <v>0</v>
      </c>
      <c r="AP30" s="112">
        <f>+'4 приложение'!J30</f>
        <v>0</v>
      </c>
      <c r="AQ30" s="112">
        <f t="shared" si="16"/>
        <v>0</v>
      </c>
      <c r="AR30" s="112">
        <f t="shared" si="25"/>
        <v>0</v>
      </c>
      <c r="AS30" s="112">
        <f>+'4 приложение'!K30</f>
        <v>0</v>
      </c>
      <c r="AT30" s="115">
        <f t="shared" si="17"/>
        <v>0</v>
      </c>
      <c r="AU30" s="115"/>
    </row>
    <row r="31" spans="1:47" ht="15.75" hidden="1" customHeight="1" outlineLevel="1" x14ac:dyDescent="0.25">
      <c r="A31" s="27" t="s">
        <v>43</v>
      </c>
      <c r="B31" s="23" t="s">
        <v>26</v>
      </c>
      <c r="C31" s="23"/>
      <c r="D31" s="23"/>
      <c r="E31" s="23"/>
      <c r="F31" s="23"/>
      <c r="G31" s="17"/>
      <c r="H31" s="17"/>
      <c r="I31" s="17"/>
      <c r="J31" s="17"/>
      <c r="K31" s="17"/>
      <c r="L31" s="17">
        <f t="shared" si="21"/>
        <v>0</v>
      </c>
      <c r="M31" s="17">
        <f t="shared" si="7"/>
        <v>0</v>
      </c>
      <c r="N31" s="17">
        <f t="shared" si="7"/>
        <v>0</v>
      </c>
      <c r="O31" s="17">
        <f t="shared" si="7"/>
        <v>0</v>
      </c>
      <c r="P31" s="17">
        <f t="shared" si="7"/>
        <v>0</v>
      </c>
      <c r="Q31" s="17">
        <f t="shared" si="7"/>
        <v>0</v>
      </c>
      <c r="R31" s="17">
        <f t="shared" si="7"/>
        <v>0</v>
      </c>
      <c r="S31" s="17"/>
      <c r="T31" s="17"/>
      <c r="U31" s="17"/>
      <c r="V31" s="17"/>
      <c r="W31" s="17"/>
      <c r="X31" s="107"/>
      <c r="Y31" s="112">
        <f t="shared" si="4"/>
        <v>0</v>
      </c>
      <c r="Z31" s="112">
        <f>+'4 приложение'!L31</f>
        <v>0</v>
      </c>
      <c r="AA31" s="115">
        <f t="shared" si="9"/>
        <v>0</v>
      </c>
      <c r="AB31" s="115"/>
      <c r="AC31" s="122">
        <f t="shared" si="10"/>
        <v>0</v>
      </c>
      <c r="AD31" s="122">
        <f>+'4 приложение'!G31</f>
        <v>0</v>
      </c>
      <c r="AE31" s="115">
        <f t="shared" si="11"/>
        <v>0</v>
      </c>
      <c r="AF31" s="115"/>
      <c r="AG31" s="115">
        <f t="shared" si="12"/>
        <v>0</v>
      </c>
      <c r="AH31" s="115">
        <f>+'4 приложение'!H31</f>
        <v>0</v>
      </c>
      <c r="AI31" s="115">
        <f t="shared" si="13"/>
        <v>0</v>
      </c>
      <c r="AJ31" s="115"/>
      <c r="AK31" s="112">
        <f t="shared" si="5"/>
        <v>0</v>
      </c>
      <c r="AL31" s="112">
        <f>+'4 приложение'!I31</f>
        <v>0</v>
      </c>
      <c r="AM31" s="115">
        <f t="shared" si="14"/>
        <v>0</v>
      </c>
      <c r="AN31" s="115"/>
      <c r="AO31" s="112">
        <f t="shared" si="15"/>
        <v>0</v>
      </c>
      <c r="AP31" s="112">
        <f>+'4 приложение'!J31</f>
        <v>0</v>
      </c>
      <c r="AQ31" s="112">
        <f t="shared" si="16"/>
        <v>0</v>
      </c>
      <c r="AR31" s="112">
        <f t="shared" si="25"/>
        <v>0</v>
      </c>
      <c r="AS31" s="112">
        <f>+'4 приложение'!K31</f>
        <v>0</v>
      </c>
      <c r="AT31" s="115">
        <f t="shared" si="17"/>
        <v>0</v>
      </c>
      <c r="AU31" s="115"/>
    </row>
    <row r="32" spans="1:47" ht="15.75" hidden="1" customHeight="1" outlineLevel="1" x14ac:dyDescent="0.25">
      <c r="A32" s="177" t="s">
        <v>44</v>
      </c>
      <c r="B32" s="18" t="s">
        <v>28</v>
      </c>
      <c r="C32" s="24"/>
      <c r="D32" s="24"/>
      <c r="E32" s="24"/>
      <c r="F32" s="24"/>
      <c r="G32" s="17"/>
      <c r="H32" s="17"/>
      <c r="I32" s="17"/>
      <c r="J32" s="17"/>
      <c r="K32" s="17"/>
      <c r="L32" s="17">
        <f t="shared" si="21"/>
        <v>0</v>
      </c>
      <c r="M32" s="17">
        <f t="shared" si="7"/>
        <v>0</v>
      </c>
      <c r="N32" s="17">
        <f t="shared" si="7"/>
        <v>0</v>
      </c>
      <c r="O32" s="17">
        <f t="shared" si="7"/>
        <v>0</v>
      </c>
      <c r="P32" s="17">
        <f t="shared" si="7"/>
        <v>0</v>
      </c>
      <c r="Q32" s="17">
        <f t="shared" si="7"/>
        <v>0</v>
      </c>
      <c r="R32" s="17">
        <f t="shared" si="7"/>
        <v>0</v>
      </c>
      <c r="S32" s="17"/>
      <c r="T32" s="17"/>
      <c r="U32" s="17"/>
      <c r="V32" s="17"/>
      <c r="W32" s="17"/>
      <c r="X32" s="107"/>
      <c r="Y32" s="112">
        <f t="shared" si="4"/>
        <v>0</v>
      </c>
      <c r="Z32" s="112">
        <f>+'4 приложение'!L32</f>
        <v>0</v>
      </c>
      <c r="AA32" s="115">
        <f t="shared" si="9"/>
        <v>0</v>
      </c>
      <c r="AB32" s="115"/>
      <c r="AC32" s="122">
        <f t="shared" si="10"/>
        <v>0</v>
      </c>
      <c r="AD32" s="122">
        <f>+'4 приложение'!G32</f>
        <v>0</v>
      </c>
      <c r="AE32" s="115">
        <f t="shared" si="11"/>
        <v>0</v>
      </c>
      <c r="AF32" s="115"/>
      <c r="AG32" s="115">
        <f t="shared" si="12"/>
        <v>0</v>
      </c>
      <c r="AH32" s="115">
        <f>+'4 приложение'!H32</f>
        <v>0</v>
      </c>
      <c r="AI32" s="115">
        <f t="shared" si="13"/>
        <v>0</v>
      </c>
      <c r="AJ32" s="115"/>
      <c r="AK32" s="112">
        <f t="shared" si="5"/>
        <v>0</v>
      </c>
      <c r="AL32" s="112">
        <f>+'4 приложение'!I32</f>
        <v>0</v>
      </c>
      <c r="AM32" s="115">
        <f t="shared" si="14"/>
        <v>0</v>
      </c>
      <c r="AN32" s="115"/>
      <c r="AO32" s="112">
        <f t="shared" si="15"/>
        <v>0</v>
      </c>
      <c r="AP32" s="112">
        <f>+'4 приложение'!J32</f>
        <v>0</v>
      </c>
      <c r="AQ32" s="112">
        <f t="shared" si="16"/>
        <v>0</v>
      </c>
      <c r="AR32" s="112">
        <f t="shared" si="25"/>
        <v>0</v>
      </c>
      <c r="AS32" s="112">
        <f>+'4 приложение'!K32</f>
        <v>0</v>
      </c>
      <c r="AT32" s="115">
        <f t="shared" si="17"/>
        <v>0</v>
      </c>
      <c r="AU32" s="115"/>
    </row>
    <row r="33" spans="1:47" ht="15.75" hidden="1" customHeight="1" outlineLevel="1" x14ac:dyDescent="0.25">
      <c r="A33" s="178"/>
      <c r="B33" s="18" t="s">
        <v>29</v>
      </c>
      <c r="C33" s="24"/>
      <c r="D33" s="24"/>
      <c r="E33" s="24"/>
      <c r="F33" s="24"/>
      <c r="G33" s="17"/>
      <c r="H33" s="17"/>
      <c r="I33" s="17"/>
      <c r="J33" s="17"/>
      <c r="K33" s="17"/>
      <c r="L33" s="17">
        <f t="shared" si="21"/>
        <v>0</v>
      </c>
      <c r="M33" s="17">
        <f t="shared" si="7"/>
        <v>0</v>
      </c>
      <c r="N33" s="17">
        <f t="shared" si="7"/>
        <v>0</v>
      </c>
      <c r="O33" s="17">
        <f t="shared" si="7"/>
        <v>0</v>
      </c>
      <c r="P33" s="17">
        <f t="shared" si="7"/>
        <v>0</v>
      </c>
      <c r="Q33" s="17">
        <f t="shared" si="7"/>
        <v>0</v>
      </c>
      <c r="R33" s="17">
        <f t="shared" si="7"/>
        <v>0</v>
      </c>
      <c r="S33" s="17"/>
      <c r="T33" s="17"/>
      <c r="U33" s="17"/>
      <c r="V33" s="17"/>
      <c r="W33" s="17"/>
      <c r="X33" s="107"/>
      <c r="Y33" s="112">
        <f t="shared" si="4"/>
        <v>0</v>
      </c>
      <c r="Z33" s="112">
        <f>+'4 приложение'!L33</f>
        <v>0</v>
      </c>
      <c r="AA33" s="115">
        <f t="shared" si="9"/>
        <v>0</v>
      </c>
      <c r="AB33" s="115"/>
      <c r="AC33" s="122">
        <f t="shared" si="10"/>
        <v>0</v>
      </c>
      <c r="AD33" s="122">
        <f>+'4 приложение'!G33</f>
        <v>0</v>
      </c>
      <c r="AE33" s="115">
        <f t="shared" si="11"/>
        <v>0</v>
      </c>
      <c r="AF33" s="115"/>
      <c r="AG33" s="115">
        <f t="shared" si="12"/>
        <v>0</v>
      </c>
      <c r="AH33" s="115">
        <f>+'4 приложение'!H33</f>
        <v>0</v>
      </c>
      <c r="AI33" s="115">
        <f t="shared" si="13"/>
        <v>0</v>
      </c>
      <c r="AJ33" s="115"/>
      <c r="AK33" s="112">
        <f t="shared" si="5"/>
        <v>0</v>
      </c>
      <c r="AL33" s="112">
        <f>+'4 приложение'!I33</f>
        <v>0</v>
      </c>
      <c r="AM33" s="115">
        <f t="shared" si="14"/>
        <v>0</v>
      </c>
      <c r="AN33" s="115"/>
      <c r="AO33" s="112">
        <f t="shared" si="15"/>
        <v>0</v>
      </c>
      <c r="AP33" s="112">
        <f>+'4 приложение'!J33</f>
        <v>0</v>
      </c>
      <c r="AQ33" s="112">
        <f t="shared" si="16"/>
        <v>0</v>
      </c>
      <c r="AR33" s="112">
        <f t="shared" si="25"/>
        <v>0</v>
      </c>
      <c r="AS33" s="112">
        <f>+'4 приложение'!K33</f>
        <v>0</v>
      </c>
      <c r="AT33" s="115">
        <f t="shared" si="17"/>
        <v>0</v>
      </c>
      <c r="AU33" s="115"/>
    </row>
    <row r="34" spans="1:47" ht="15.75" hidden="1" customHeight="1" outlineLevel="1" x14ac:dyDescent="0.25">
      <c r="A34" s="25" t="s">
        <v>45</v>
      </c>
      <c r="B34" s="18" t="s">
        <v>19</v>
      </c>
      <c r="C34" s="18"/>
      <c r="D34" s="18"/>
      <c r="E34" s="18"/>
      <c r="F34" s="18"/>
      <c r="G34" s="17"/>
      <c r="H34" s="17"/>
      <c r="I34" s="17"/>
      <c r="J34" s="17"/>
      <c r="K34" s="17"/>
      <c r="L34" s="17">
        <f t="shared" si="21"/>
        <v>0</v>
      </c>
      <c r="M34" s="17">
        <f t="shared" si="7"/>
        <v>0</v>
      </c>
      <c r="N34" s="17">
        <f t="shared" si="7"/>
        <v>0</v>
      </c>
      <c r="O34" s="17">
        <f t="shared" si="7"/>
        <v>0</v>
      </c>
      <c r="P34" s="17">
        <f t="shared" si="7"/>
        <v>0</v>
      </c>
      <c r="Q34" s="17">
        <f t="shared" si="7"/>
        <v>0</v>
      </c>
      <c r="R34" s="17">
        <f t="shared" si="7"/>
        <v>0</v>
      </c>
      <c r="S34" s="17"/>
      <c r="T34" s="17"/>
      <c r="U34" s="17"/>
      <c r="V34" s="17"/>
      <c r="W34" s="17"/>
      <c r="X34" s="107"/>
      <c r="Y34" s="112">
        <f t="shared" si="4"/>
        <v>0</v>
      </c>
      <c r="Z34" s="112">
        <f>+'4 приложение'!L34</f>
        <v>0</v>
      </c>
      <c r="AA34" s="115">
        <f t="shared" si="9"/>
        <v>0</v>
      </c>
      <c r="AB34" s="115"/>
      <c r="AC34" s="122">
        <f t="shared" si="10"/>
        <v>0</v>
      </c>
      <c r="AD34" s="122">
        <f>+'4 приложение'!G34</f>
        <v>0</v>
      </c>
      <c r="AE34" s="115">
        <f t="shared" si="11"/>
        <v>0</v>
      </c>
      <c r="AF34" s="115"/>
      <c r="AG34" s="115">
        <f t="shared" si="12"/>
        <v>0</v>
      </c>
      <c r="AH34" s="115">
        <f>+'4 приложение'!H34</f>
        <v>0</v>
      </c>
      <c r="AI34" s="115">
        <f t="shared" si="13"/>
        <v>0</v>
      </c>
      <c r="AJ34" s="115"/>
      <c r="AK34" s="112">
        <f t="shared" si="5"/>
        <v>0</v>
      </c>
      <c r="AL34" s="112">
        <f>+'4 приложение'!I34</f>
        <v>0</v>
      </c>
      <c r="AM34" s="115">
        <f t="shared" si="14"/>
        <v>0</v>
      </c>
      <c r="AN34" s="115"/>
      <c r="AO34" s="112">
        <f t="shared" si="15"/>
        <v>0</v>
      </c>
      <c r="AP34" s="112">
        <f>+'4 приложение'!J34</f>
        <v>0</v>
      </c>
      <c r="AQ34" s="112">
        <f t="shared" si="16"/>
        <v>0</v>
      </c>
      <c r="AR34" s="112">
        <f t="shared" si="25"/>
        <v>0</v>
      </c>
      <c r="AS34" s="112">
        <f>+'4 приложение'!K34</f>
        <v>0</v>
      </c>
      <c r="AT34" s="115">
        <f t="shared" si="17"/>
        <v>0</v>
      </c>
      <c r="AU34" s="115"/>
    </row>
    <row r="35" spans="1:47" ht="31.5" hidden="1" customHeight="1" outlineLevel="1" x14ac:dyDescent="0.25">
      <c r="A35" s="25"/>
      <c r="B35" s="18" t="s">
        <v>31</v>
      </c>
      <c r="C35" s="18"/>
      <c r="D35" s="18"/>
      <c r="E35" s="18"/>
      <c r="F35" s="18"/>
      <c r="G35" s="17"/>
      <c r="H35" s="17"/>
      <c r="I35" s="17"/>
      <c r="J35" s="17"/>
      <c r="K35" s="17"/>
      <c r="L35" s="17">
        <f t="shared" si="21"/>
        <v>0</v>
      </c>
      <c r="M35" s="17">
        <f t="shared" si="7"/>
        <v>0</v>
      </c>
      <c r="N35" s="17">
        <f t="shared" si="7"/>
        <v>0</v>
      </c>
      <c r="O35" s="17">
        <f t="shared" si="7"/>
        <v>0</v>
      </c>
      <c r="P35" s="17">
        <f t="shared" si="7"/>
        <v>0</v>
      </c>
      <c r="Q35" s="17">
        <f t="shared" si="7"/>
        <v>0</v>
      </c>
      <c r="R35" s="17">
        <f t="shared" si="7"/>
        <v>0</v>
      </c>
      <c r="S35" s="17"/>
      <c r="T35" s="17"/>
      <c r="U35" s="17"/>
      <c r="V35" s="17"/>
      <c r="W35" s="17"/>
      <c r="X35" s="107"/>
      <c r="Y35" s="112">
        <f t="shared" si="4"/>
        <v>0</v>
      </c>
      <c r="Z35" s="112">
        <f>+'4 приложение'!L35</f>
        <v>0</v>
      </c>
      <c r="AA35" s="115">
        <f t="shared" si="9"/>
        <v>0</v>
      </c>
      <c r="AB35" s="115"/>
      <c r="AC35" s="122">
        <f t="shared" si="10"/>
        <v>0</v>
      </c>
      <c r="AD35" s="122">
        <f>+'4 приложение'!G35</f>
        <v>0</v>
      </c>
      <c r="AE35" s="115">
        <f t="shared" si="11"/>
        <v>0</v>
      </c>
      <c r="AF35" s="115"/>
      <c r="AG35" s="115">
        <f t="shared" si="12"/>
        <v>0</v>
      </c>
      <c r="AH35" s="115">
        <f>+'4 приложение'!H35</f>
        <v>0</v>
      </c>
      <c r="AI35" s="115">
        <f t="shared" si="13"/>
        <v>0</v>
      </c>
      <c r="AJ35" s="115"/>
      <c r="AK35" s="112">
        <f t="shared" si="5"/>
        <v>0</v>
      </c>
      <c r="AL35" s="112">
        <f>+'4 приложение'!I35</f>
        <v>0</v>
      </c>
      <c r="AM35" s="115">
        <f t="shared" si="14"/>
        <v>0</v>
      </c>
      <c r="AN35" s="115"/>
      <c r="AO35" s="112">
        <f t="shared" si="15"/>
        <v>0</v>
      </c>
      <c r="AP35" s="112">
        <f>+'4 приложение'!J35</f>
        <v>0</v>
      </c>
      <c r="AQ35" s="112">
        <f t="shared" si="16"/>
        <v>0</v>
      </c>
      <c r="AR35" s="112">
        <f t="shared" si="25"/>
        <v>0</v>
      </c>
      <c r="AS35" s="112">
        <f>+'4 приложение'!K35</f>
        <v>0</v>
      </c>
      <c r="AT35" s="115">
        <f t="shared" si="17"/>
        <v>0</v>
      </c>
      <c r="AU35" s="115"/>
    </row>
    <row r="36" spans="1:47" ht="15.75" hidden="1" customHeight="1" outlineLevel="1" x14ac:dyDescent="0.25">
      <c r="A36" s="25" t="s">
        <v>46</v>
      </c>
      <c r="B36" s="18" t="s">
        <v>21</v>
      </c>
      <c r="C36" s="18"/>
      <c r="D36" s="18"/>
      <c r="E36" s="18"/>
      <c r="F36" s="18"/>
      <c r="G36" s="17"/>
      <c r="H36" s="17"/>
      <c r="I36" s="17"/>
      <c r="J36" s="17"/>
      <c r="K36" s="17"/>
      <c r="L36" s="17">
        <f t="shared" si="21"/>
        <v>0</v>
      </c>
      <c r="M36" s="17">
        <f t="shared" si="7"/>
        <v>0</v>
      </c>
      <c r="N36" s="17">
        <f t="shared" si="7"/>
        <v>0</v>
      </c>
      <c r="O36" s="17">
        <f t="shared" si="7"/>
        <v>0</v>
      </c>
      <c r="P36" s="17">
        <f t="shared" si="7"/>
        <v>0</v>
      </c>
      <c r="Q36" s="17">
        <f t="shared" si="7"/>
        <v>0</v>
      </c>
      <c r="R36" s="17">
        <f t="shared" si="7"/>
        <v>0</v>
      </c>
      <c r="S36" s="17"/>
      <c r="T36" s="17"/>
      <c r="U36" s="17"/>
      <c r="V36" s="17"/>
      <c r="W36" s="17"/>
      <c r="X36" s="107"/>
      <c r="Y36" s="112">
        <f t="shared" si="4"/>
        <v>0</v>
      </c>
      <c r="Z36" s="112">
        <f>+'4 приложение'!L36</f>
        <v>0</v>
      </c>
      <c r="AA36" s="115">
        <f t="shared" si="9"/>
        <v>0</v>
      </c>
      <c r="AB36" s="115"/>
      <c r="AC36" s="122">
        <f t="shared" si="10"/>
        <v>0</v>
      </c>
      <c r="AD36" s="122">
        <f>+'4 приложение'!G36</f>
        <v>0</v>
      </c>
      <c r="AE36" s="115">
        <f t="shared" si="11"/>
        <v>0</v>
      </c>
      <c r="AF36" s="115"/>
      <c r="AG36" s="115">
        <f t="shared" si="12"/>
        <v>0</v>
      </c>
      <c r="AH36" s="115">
        <f>+'4 приложение'!H36</f>
        <v>0</v>
      </c>
      <c r="AI36" s="115">
        <f t="shared" si="13"/>
        <v>0</v>
      </c>
      <c r="AJ36" s="115"/>
      <c r="AK36" s="112">
        <f t="shared" si="5"/>
        <v>0</v>
      </c>
      <c r="AL36" s="112">
        <f>+'4 приложение'!I36</f>
        <v>0</v>
      </c>
      <c r="AM36" s="115">
        <f t="shared" si="14"/>
        <v>0</v>
      </c>
      <c r="AN36" s="115"/>
      <c r="AO36" s="112">
        <f t="shared" si="15"/>
        <v>0</v>
      </c>
      <c r="AP36" s="112">
        <f>+'4 приложение'!J36</f>
        <v>0</v>
      </c>
      <c r="AQ36" s="112">
        <f t="shared" si="16"/>
        <v>0</v>
      </c>
      <c r="AR36" s="112">
        <f t="shared" si="25"/>
        <v>0</v>
      </c>
      <c r="AS36" s="112">
        <f>+'4 приложение'!K36</f>
        <v>0</v>
      </c>
      <c r="AT36" s="115">
        <f t="shared" si="17"/>
        <v>0</v>
      </c>
      <c r="AU36" s="115"/>
    </row>
    <row r="37" spans="1:47" ht="15.75" hidden="1" customHeight="1" outlineLevel="1" x14ac:dyDescent="0.25">
      <c r="A37" s="25" t="s">
        <v>47</v>
      </c>
      <c r="B37" s="18" t="s">
        <v>22</v>
      </c>
      <c r="C37" s="18"/>
      <c r="D37" s="18"/>
      <c r="E37" s="18"/>
      <c r="F37" s="18"/>
      <c r="G37" s="17"/>
      <c r="H37" s="17"/>
      <c r="I37" s="17"/>
      <c r="J37" s="17"/>
      <c r="K37" s="17"/>
      <c r="L37" s="17">
        <f t="shared" si="21"/>
        <v>0</v>
      </c>
      <c r="M37" s="17">
        <f t="shared" si="7"/>
        <v>0</v>
      </c>
      <c r="N37" s="17">
        <f t="shared" si="7"/>
        <v>0</v>
      </c>
      <c r="O37" s="17">
        <f t="shared" si="7"/>
        <v>0</v>
      </c>
      <c r="P37" s="17">
        <f t="shared" si="7"/>
        <v>0</v>
      </c>
      <c r="Q37" s="17">
        <f t="shared" si="7"/>
        <v>0</v>
      </c>
      <c r="R37" s="17">
        <f t="shared" si="7"/>
        <v>0</v>
      </c>
      <c r="S37" s="17"/>
      <c r="T37" s="17"/>
      <c r="U37" s="17"/>
      <c r="V37" s="17"/>
      <c r="W37" s="17"/>
      <c r="X37" s="107"/>
      <c r="Y37" s="112">
        <f t="shared" si="4"/>
        <v>0</v>
      </c>
      <c r="Z37" s="112">
        <f>+'4 приложение'!L37</f>
        <v>0</v>
      </c>
      <c r="AA37" s="115">
        <f t="shared" si="9"/>
        <v>0</v>
      </c>
      <c r="AB37" s="115"/>
      <c r="AC37" s="122">
        <f t="shared" si="10"/>
        <v>0</v>
      </c>
      <c r="AD37" s="122">
        <f>+'4 приложение'!G37</f>
        <v>0</v>
      </c>
      <c r="AE37" s="115">
        <f t="shared" si="11"/>
        <v>0</v>
      </c>
      <c r="AF37" s="115"/>
      <c r="AG37" s="115">
        <f t="shared" si="12"/>
        <v>0</v>
      </c>
      <c r="AH37" s="115">
        <f>+'4 приложение'!H37</f>
        <v>0</v>
      </c>
      <c r="AI37" s="115">
        <f t="shared" si="13"/>
        <v>0</v>
      </c>
      <c r="AJ37" s="115"/>
      <c r="AK37" s="112">
        <f t="shared" si="5"/>
        <v>0</v>
      </c>
      <c r="AL37" s="112">
        <f>+'4 приложение'!I37</f>
        <v>0</v>
      </c>
      <c r="AM37" s="115">
        <f t="shared" si="14"/>
        <v>0</v>
      </c>
      <c r="AN37" s="115"/>
      <c r="AO37" s="112">
        <f t="shared" si="15"/>
        <v>0</v>
      </c>
      <c r="AP37" s="112">
        <f>+'4 приложение'!J37</f>
        <v>0</v>
      </c>
      <c r="AQ37" s="112">
        <f t="shared" si="16"/>
        <v>0</v>
      </c>
      <c r="AR37" s="112">
        <f t="shared" si="25"/>
        <v>0</v>
      </c>
      <c r="AS37" s="112">
        <f>+'4 приложение'!K37</f>
        <v>0</v>
      </c>
      <c r="AT37" s="115">
        <f t="shared" si="17"/>
        <v>0</v>
      </c>
      <c r="AU37" s="115"/>
    </row>
    <row r="38" spans="1:47" ht="100.5" hidden="1" customHeight="1" outlineLevel="1" x14ac:dyDescent="0.25">
      <c r="A38" s="26" t="s">
        <v>48</v>
      </c>
      <c r="B38" s="18" t="s">
        <v>49</v>
      </c>
      <c r="C38" s="18"/>
      <c r="D38" s="18"/>
      <c r="E38" s="18"/>
      <c r="F38" s="18"/>
      <c r="G38" s="17"/>
      <c r="H38" s="17"/>
      <c r="I38" s="17"/>
      <c r="J38" s="17"/>
      <c r="K38" s="17"/>
      <c r="L38" s="17">
        <f t="shared" si="21"/>
        <v>0</v>
      </c>
      <c r="M38" s="17">
        <f t="shared" si="7"/>
        <v>0</v>
      </c>
      <c r="N38" s="17">
        <f t="shared" si="7"/>
        <v>0</v>
      </c>
      <c r="O38" s="17">
        <f t="shared" si="7"/>
        <v>0</v>
      </c>
      <c r="P38" s="17">
        <f t="shared" si="7"/>
        <v>0</v>
      </c>
      <c r="Q38" s="17">
        <f t="shared" si="7"/>
        <v>0</v>
      </c>
      <c r="R38" s="17">
        <f t="shared" si="7"/>
        <v>0</v>
      </c>
      <c r="S38" s="17"/>
      <c r="T38" s="17"/>
      <c r="U38" s="17"/>
      <c r="V38" s="17"/>
      <c r="W38" s="17"/>
      <c r="X38" s="107"/>
      <c r="Y38" s="112">
        <f t="shared" si="4"/>
        <v>0</v>
      </c>
      <c r="Z38" s="112">
        <f>+'4 приложение'!L38</f>
        <v>0</v>
      </c>
      <c r="AA38" s="115">
        <f t="shared" si="9"/>
        <v>0</v>
      </c>
      <c r="AB38" s="115"/>
      <c r="AC38" s="122">
        <f t="shared" si="10"/>
        <v>0</v>
      </c>
      <c r="AD38" s="122">
        <f>+'4 приложение'!G38</f>
        <v>0</v>
      </c>
      <c r="AE38" s="115">
        <f t="shared" si="11"/>
        <v>0</v>
      </c>
      <c r="AF38" s="115"/>
      <c r="AG38" s="115">
        <f t="shared" si="12"/>
        <v>0</v>
      </c>
      <c r="AH38" s="115">
        <f>+'4 приложение'!H38</f>
        <v>0</v>
      </c>
      <c r="AI38" s="115">
        <f t="shared" si="13"/>
        <v>0</v>
      </c>
      <c r="AJ38" s="115"/>
      <c r="AK38" s="112">
        <f t="shared" si="5"/>
        <v>0</v>
      </c>
      <c r="AL38" s="112">
        <f>+'4 приложение'!I38</f>
        <v>0</v>
      </c>
      <c r="AM38" s="115">
        <f t="shared" si="14"/>
        <v>0</v>
      </c>
      <c r="AN38" s="115"/>
      <c r="AO38" s="112">
        <f t="shared" si="15"/>
        <v>0</v>
      </c>
      <c r="AP38" s="112">
        <f>+'4 приложение'!J38</f>
        <v>0</v>
      </c>
      <c r="AQ38" s="112">
        <f t="shared" si="16"/>
        <v>0</v>
      </c>
      <c r="AR38" s="112">
        <f t="shared" si="25"/>
        <v>0</v>
      </c>
      <c r="AS38" s="112">
        <f>+'4 приложение'!K38</f>
        <v>0</v>
      </c>
      <c r="AT38" s="115">
        <f t="shared" si="17"/>
        <v>0</v>
      </c>
      <c r="AU38" s="115"/>
    </row>
    <row r="39" spans="1:47" ht="15.75" hidden="1" customHeight="1" outlineLevel="1" x14ac:dyDescent="0.25">
      <c r="A39" s="27" t="s">
        <v>50</v>
      </c>
      <c r="B39" s="23" t="s">
        <v>26</v>
      </c>
      <c r="C39" s="23"/>
      <c r="D39" s="23"/>
      <c r="E39" s="23"/>
      <c r="F39" s="23"/>
      <c r="G39" s="17"/>
      <c r="H39" s="17"/>
      <c r="I39" s="17"/>
      <c r="J39" s="17"/>
      <c r="K39" s="17"/>
      <c r="L39" s="17">
        <f t="shared" si="21"/>
        <v>0</v>
      </c>
      <c r="M39" s="17">
        <f t="shared" si="7"/>
        <v>0</v>
      </c>
      <c r="N39" s="17">
        <f t="shared" si="7"/>
        <v>0</v>
      </c>
      <c r="O39" s="17">
        <f t="shared" si="7"/>
        <v>0</v>
      </c>
      <c r="P39" s="17">
        <f t="shared" si="7"/>
        <v>0</v>
      </c>
      <c r="Q39" s="17">
        <f t="shared" si="7"/>
        <v>0</v>
      </c>
      <c r="R39" s="17">
        <f t="shared" si="7"/>
        <v>0</v>
      </c>
      <c r="S39" s="17"/>
      <c r="T39" s="17"/>
      <c r="U39" s="17"/>
      <c r="V39" s="17"/>
      <c r="W39" s="17"/>
      <c r="X39" s="107"/>
      <c r="Y39" s="112">
        <f t="shared" si="4"/>
        <v>0</v>
      </c>
      <c r="Z39" s="112">
        <f>+'4 приложение'!L39</f>
        <v>0</v>
      </c>
      <c r="AA39" s="115">
        <f t="shared" si="9"/>
        <v>0</v>
      </c>
      <c r="AB39" s="115"/>
      <c r="AC39" s="122">
        <f t="shared" si="10"/>
        <v>0</v>
      </c>
      <c r="AD39" s="122">
        <f>+'4 приложение'!G39</f>
        <v>0</v>
      </c>
      <c r="AE39" s="115">
        <f t="shared" si="11"/>
        <v>0</v>
      </c>
      <c r="AF39" s="115"/>
      <c r="AG39" s="115">
        <f t="shared" si="12"/>
        <v>0</v>
      </c>
      <c r="AH39" s="115">
        <f>+'4 приложение'!H39</f>
        <v>0</v>
      </c>
      <c r="AI39" s="115">
        <f t="shared" si="13"/>
        <v>0</v>
      </c>
      <c r="AJ39" s="115"/>
      <c r="AK39" s="112">
        <f t="shared" si="5"/>
        <v>0</v>
      </c>
      <c r="AL39" s="112">
        <f>+'4 приложение'!I39</f>
        <v>0</v>
      </c>
      <c r="AM39" s="115">
        <f t="shared" si="14"/>
        <v>0</v>
      </c>
      <c r="AN39" s="115"/>
      <c r="AO39" s="112">
        <f t="shared" si="15"/>
        <v>0</v>
      </c>
      <c r="AP39" s="112">
        <f>+'4 приложение'!J39</f>
        <v>0</v>
      </c>
      <c r="AQ39" s="112">
        <f t="shared" si="16"/>
        <v>0</v>
      </c>
      <c r="AR39" s="112">
        <f t="shared" si="25"/>
        <v>0</v>
      </c>
      <c r="AS39" s="112">
        <f>+'4 приложение'!K39</f>
        <v>0</v>
      </c>
      <c r="AT39" s="115">
        <f t="shared" si="17"/>
        <v>0</v>
      </c>
      <c r="AU39" s="115"/>
    </row>
    <row r="40" spans="1:47" ht="15.75" hidden="1" customHeight="1" outlineLevel="1" x14ac:dyDescent="0.25">
      <c r="A40" s="177" t="s">
        <v>51</v>
      </c>
      <c r="B40" s="18" t="s">
        <v>28</v>
      </c>
      <c r="C40" s="24"/>
      <c r="D40" s="24"/>
      <c r="E40" s="24"/>
      <c r="F40" s="24"/>
      <c r="G40" s="17"/>
      <c r="H40" s="17"/>
      <c r="I40" s="17"/>
      <c r="J40" s="17"/>
      <c r="K40" s="17"/>
      <c r="L40" s="17">
        <f t="shared" si="21"/>
        <v>0</v>
      </c>
      <c r="M40" s="17">
        <f t="shared" si="7"/>
        <v>0</v>
      </c>
      <c r="N40" s="17">
        <f t="shared" si="7"/>
        <v>0</v>
      </c>
      <c r="O40" s="17">
        <f t="shared" si="7"/>
        <v>0</v>
      </c>
      <c r="P40" s="17">
        <f t="shared" si="7"/>
        <v>0</v>
      </c>
      <c r="Q40" s="17">
        <f t="shared" si="7"/>
        <v>0</v>
      </c>
      <c r="R40" s="17">
        <f t="shared" si="7"/>
        <v>0</v>
      </c>
      <c r="S40" s="17"/>
      <c r="T40" s="17"/>
      <c r="U40" s="17"/>
      <c r="V40" s="17"/>
      <c r="W40" s="17"/>
      <c r="X40" s="107"/>
      <c r="Y40" s="112">
        <f t="shared" si="4"/>
        <v>0</v>
      </c>
      <c r="Z40" s="112">
        <f>+'4 приложение'!L40</f>
        <v>0</v>
      </c>
      <c r="AA40" s="115">
        <f t="shared" si="9"/>
        <v>0</v>
      </c>
      <c r="AB40" s="115"/>
      <c r="AC40" s="122">
        <f t="shared" si="10"/>
        <v>0</v>
      </c>
      <c r="AD40" s="122">
        <f>+'4 приложение'!G40</f>
        <v>0</v>
      </c>
      <c r="AE40" s="115">
        <f t="shared" si="11"/>
        <v>0</v>
      </c>
      <c r="AF40" s="115"/>
      <c r="AG40" s="115">
        <f t="shared" si="12"/>
        <v>0</v>
      </c>
      <c r="AH40" s="115">
        <f>+'4 приложение'!H40</f>
        <v>0</v>
      </c>
      <c r="AI40" s="115">
        <f t="shared" si="13"/>
        <v>0</v>
      </c>
      <c r="AJ40" s="115"/>
      <c r="AK40" s="112">
        <f t="shared" si="5"/>
        <v>0</v>
      </c>
      <c r="AL40" s="112">
        <f>+'4 приложение'!I40</f>
        <v>0</v>
      </c>
      <c r="AM40" s="115">
        <f t="shared" si="14"/>
        <v>0</v>
      </c>
      <c r="AN40" s="115"/>
      <c r="AO40" s="112">
        <f t="shared" si="15"/>
        <v>0</v>
      </c>
      <c r="AP40" s="112">
        <f>+'4 приложение'!J40</f>
        <v>0</v>
      </c>
      <c r="AQ40" s="112">
        <f t="shared" si="16"/>
        <v>0</v>
      </c>
      <c r="AR40" s="112">
        <f t="shared" si="25"/>
        <v>0</v>
      </c>
      <c r="AS40" s="112">
        <f>+'4 приложение'!K40</f>
        <v>0</v>
      </c>
      <c r="AT40" s="115">
        <f t="shared" si="17"/>
        <v>0</v>
      </c>
      <c r="AU40" s="115"/>
    </row>
    <row r="41" spans="1:47" ht="15.75" hidden="1" customHeight="1" outlineLevel="1" x14ac:dyDescent="0.25">
      <c r="A41" s="178"/>
      <c r="B41" s="18" t="s">
        <v>29</v>
      </c>
      <c r="C41" s="24"/>
      <c r="D41" s="24"/>
      <c r="E41" s="24"/>
      <c r="F41" s="24"/>
      <c r="G41" s="17"/>
      <c r="H41" s="17"/>
      <c r="I41" s="17"/>
      <c r="J41" s="17"/>
      <c r="K41" s="17"/>
      <c r="L41" s="17">
        <f t="shared" si="21"/>
        <v>0</v>
      </c>
      <c r="M41" s="17">
        <f t="shared" si="7"/>
        <v>0</v>
      </c>
      <c r="N41" s="17">
        <f t="shared" si="7"/>
        <v>0</v>
      </c>
      <c r="O41" s="17">
        <f t="shared" si="7"/>
        <v>0</v>
      </c>
      <c r="P41" s="17">
        <f t="shared" si="7"/>
        <v>0</v>
      </c>
      <c r="Q41" s="17">
        <f t="shared" si="7"/>
        <v>0</v>
      </c>
      <c r="R41" s="17">
        <f t="shared" si="7"/>
        <v>0</v>
      </c>
      <c r="S41" s="17"/>
      <c r="T41" s="17"/>
      <c r="U41" s="17"/>
      <c r="V41" s="17"/>
      <c r="W41" s="17"/>
      <c r="X41" s="107"/>
      <c r="Y41" s="112">
        <f t="shared" si="4"/>
        <v>0</v>
      </c>
      <c r="Z41" s="112">
        <f>+'4 приложение'!L41</f>
        <v>0</v>
      </c>
      <c r="AA41" s="115">
        <f t="shared" si="9"/>
        <v>0</v>
      </c>
      <c r="AB41" s="115"/>
      <c r="AC41" s="122">
        <f t="shared" si="10"/>
        <v>0</v>
      </c>
      <c r="AD41" s="122">
        <f>+'4 приложение'!G41</f>
        <v>0</v>
      </c>
      <c r="AE41" s="115">
        <f t="shared" si="11"/>
        <v>0</v>
      </c>
      <c r="AF41" s="115"/>
      <c r="AG41" s="115">
        <f t="shared" si="12"/>
        <v>0</v>
      </c>
      <c r="AH41" s="115">
        <f>+'4 приложение'!H41</f>
        <v>0</v>
      </c>
      <c r="AI41" s="115">
        <f t="shared" si="13"/>
        <v>0</v>
      </c>
      <c r="AJ41" s="115"/>
      <c r="AK41" s="112">
        <f t="shared" si="5"/>
        <v>0</v>
      </c>
      <c r="AL41" s="112">
        <f>+'4 приложение'!I41</f>
        <v>0</v>
      </c>
      <c r="AM41" s="115">
        <f t="shared" si="14"/>
        <v>0</v>
      </c>
      <c r="AN41" s="115"/>
      <c r="AO41" s="112">
        <f t="shared" si="15"/>
        <v>0</v>
      </c>
      <c r="AP41" s="112">
        <f>+'4 приложение'!J41</f>
        <v>0</v>
      </c>
      <c r="AQ41" s="112">
        <f t="shared" si="16"/>
        <v>0</v>
      </c>
      <c r="AR41" s="112">
        <f t="shared" si="25"/>
        <v>0</v>
      </c>
      <c r="AS41" s="112">
        <f>+'4 приложение'!K41</f>
        <v>0</v>
      </c>
      <c r="AT41" s="115">
        <f t="shared" si="17"/>
        <v>0</v>
      </c>
      <c r="AU41" s="115"/>
    </row>
    <row r="42" spans="1:47" ht="15.75" hidden="1" customHeight="1" outlineLevel="1" x14ac:dyDescent="0.25">
      <c r="A42" s="25" t="s">
        <v>52</v>
      </c>
      <c r="B42" s="18" t="s">
        <v>19</v>
      </c>
      <c r="C42" s="18"/>
      <c r="D42" s="18"/>
      <c r="E42" s="18"/>
      <c r="F42" s="18"/>
      <c r="G42" s="17"/>
      <c r="H42" s="17"/>
      <c r="I42" s="17"/>
      <c r="J42" s="17"/>
      <c r="K42" s="17"/>
      <c r="L42" s="17">
        <f t="shared" si="21"/>
        <v>0</v>
      </c>
      <c r="M42" s="17">
        <f t="shared" si="7"/>
        <v>0</v>
      </c>
      <c r="N42" s="17">
        <f t="shared" si="7"/>
        <v>0</v>
      </c>
      <c r="O42" s="17">
        <f t="shared" si="7"/>
        <v>0</v>
      </c>
      <c r="P42" s="17">
        <f t="shared" si="7"/>
        <v>0</v>
      </c>
      <c r="Q42" s="17">
        <f t="shared" si="7"/>
        <v>0</v>
      </c>
      <c r="R42" s="17">
        <f t="shared" si="7"/>
        <v>0</v>
      </c>
      <c r="S42" s="17"/>
      <c r="T42" s="17"/>
      <c r="U42" s="17"/>
      <c r="V42" s="17"/>
      <c r="W42" s="17"/>
      <c r="X42" s="107"/>
      <c r="Y42" s="112">
        <f t="shared" si="4"/>
        <v>0</v>
      </c>
      <c r="Z42" s="112">
        <f>+'4 приложение'!L42</f>
        <v>0</v>
      </c>
      <c r="AA42" s="115">
        <f t="shared" si="9"/>
        <v>0</v>
      </c>
      <c r="AB42" s="115"/>
      <c r="AC42" s="122">
        <f t="shared" si="10"/>
        <v>0</v>
      </c>
      <c r="AD42" s="122">
        <f>+'4 приложение'!G42</f>
        <v>0</v>
      </c>
      <c r="AE42" s="115">
        <f t="shared" si="11"/>
        <v>0</v>
      </c>
      <c r="AF42" s="115"/>
      <c r="AG42" s="115">
        <f t="shared" si="12"/>
        <v>0</v>
      </c>
      <c r="AH42" s="115">
        <f>+'4 приложение'!H42</f>
        <v>0</v>
      </c>
      <c r="AI42" s="115">
        <f t="shared" si="13"/>
        <v>0</v>
      </c>
      <c r="AJ42" s="115"/>
      <c r="AK42" s="112">
        <f t="shared" si="5"/>
        <v>0</v>
      </c>
      <c r="AL42" s="112">
        <f>+'4 приложение'!I42</f>
        <v>0</v>
      </c>
      <c r="AM42" s="115">
        <f t="shared" si="14"/>
        <v>0</v>
      </c>
      <c r="AN42" s="115"/>
      <c r="AO42" s="112">
        <f t="shared" si="15"/>
        <v>0</v>
      </c>
      <c r="AP42" s="112">
        <f>+'4 приложение'!J42</f>
        <v>0</v>
      </c>
      <c r="AQ42" s="112">
        <f t="shared" si="16"/>
        <v>0</v>
      </c>
      <c r="AR42" s="112">
        <f t="shared" si="25"/>
        <v>0</v>
      </c>
      <c r="AS42" s="112">
        <f>+'4 приложение'!K42</f>
        <v>0</v>
      </c>
      <c r="AT42" s="115">
        <f t="shared" si="17"/>
        <v>0</v>
      </c>
      <c r="AU42" s="115"/>
    </row>
    <row r="43" spans="1:47" ht="31.5" hidden="1" customHeight="1" outlineLevel="1" x14ac:dyDescent="0.25">
      <c r="A43" s="25"/>
      <c r="B43" s="18" t="s">
        <v>31</v>
      </c>
      <c r="C43" s="18"/>
      <c r="D43" s="18"/>
      <c r="E43" s="18"/>
      <c r="F43" s="18"/>
      <c r="G43" s="17"/>
      <c r="H43" s="17"/>
      <c r="I43" s="17"/>
      <c r="J43" s="17"/>
      <c r="K43" s="17"/>
      <c r="L43" s="17">
        <f t="shared" si="21"/>
        <v>0</v>
      </c>
      <c r="M43" s="17">
        <f t="shared" si="7"/>
        <v>0</v>
      </c>
      <c r="N43" s="17">
        <f t="shared" si="7"/>
        <v>0</v>
      </c>
      <c r="O43" s="17">
        <f t="shared" si="7"/>
        <v>0</v>
      </c>
      <c r="P43" s="17">
        <f t="shared" si="7"/>
        <v>0</v>
      </c>
      <c r="Q43" s="17">
        <f t="shared" si="7"/>
        <v>0</v>
      </c>
      <c r="R43" s="17">
        <f t="shared" si="7"/>
        <v>0</v>
      </c>
      <c r="S43" s="17"/>
      <c r="T43" s="17"/>
      <c r="U43" s="17"/>
      <c r="V43" s="17"/>
      <c r="W43" s="17"/>
      <c r="X43" s="107"/>
      <c r="Y43" s="112">
        <f t="shared" si="4"/>
        <v>0</v>
      </c>
      <c r="Z43" s="112">
        <f>+'4 приложение'!L43</f>
        <v>0</v>
      </c>
      <c r="AA43" s="115">
        <f t="shared" si="9"/>
        <v>0</v>
      </c>
      <c r="AB43" s="115"/>
      <c r="AC43" s="122">
        <f t="shared" si="10"/>
        <v>0</v>
      </c>
      <c r="AD43" s="122">
        <f>+'4 приложение'!G43</f>
        <v>0</v>
      </c>
      <c r="AE43" s="115">
        <f t="shared" si="11"/>
        <v>0</v>
      </c>
      <c r="AF43" s="115"/>
      <c r="AG43" s="115">
        <f t="shared" si="12"/>
        <v>0</v>
      </c>
      <c r="AH43" s="115">
        <f>+'4 приложение'!H43</f>
        <v>0</v>
      </c>
      <c r="AI43" s="115">
        <f t="shared" si="13"/>
        <v>0</v>
      </c>
      <c r="AJ43" s="115"/>
      <c r="AK43" s="112">
        <f t="shared" si="5"/>
        <v>0</v>
      </c>
      <c r="AL43" s="112">
        <f>+'4 приложение'!I43</f>
        <v>0</v>
      </c>
      <c r="AM43" s="115">
        <f t="shared" si="14"/>
        <v>0</v>
      </c>
      <c r="AN43" s="115"/>
      <c r="AO43" s="112">
        <f t="shared" si="15"/>
        <v>0</v>
      </c>
      <c r="AP43" s="112">
        <f>+'4 приложение'!J43</f>
        <v>0</v>
      </c>
      <c r="AQ43" s="112">
        <f t="shared" si="16"/>
        <v>0</v>
      </c>
      <c r="AR43" s="112">
        <f t="shared" si="25"/>
        <v>0</v>
      </c>
      <c r="AS43" s="112">
        <f>+'4 приложение'!K43</f>
        <v>0</v>
      </c>
      <c r="AT43" s="115">
        <f t="shared" si="17"/>
        <v>0</v>
      </c>
      <c r="AU43" s="115"/>
    </row>
    <row r="44" spans="1:47" ht="15.75" hidden="1" customHeight="1" outlineLevel="1" x14ac:dyDescent="0.25">
      <c r="A44" s="25" t="s">
        <v>53</v>
      </c>
      <c r="B44" s="18" t="s">
        <v>21</v>
      </c>
      <c r="C44" s="18"/>
      <c r="D44" s="18"/>
      <c r="E44" s="18"/>
      <c r="F44" s="18"/>
      <c r="G44" s="17"/>
      <c r="H44" s="17"/>
      <c r="I44" s="17"/>
      <c r="J44" s="17"/>
      <c r="K44" s="17"/>
      <c r="L44" s="17">
        <f t="shared" si="21"/>
        <v>0</v>
      </c>
      <c r="M44" s="17">
        <f t="shared" si="7"/>
        <v>0</v>
      </c>
      <c r="N44" s="17">
        <f t="shared" si="7"/>
        <v>0</v>
      </c>
      <c r="O44" s="17">
        <f t="shared" si="7"/>
        <v>0</v>
      </c>
      <c r="P44" s="17">
        <f t="shared" si="7"/>
        <v>0</v>
      </c>
      <c r="Q44" s="17">
        <f t="shared" si="7"/>
        <v>0</v>
      </c>
      <c r="R44" s="17">
        <f t="shared" si="7"/>
        <v>0</v>
      </c>
      <c r="S44" s="17"/>
      <c r="T44" s="17"/>
      <c r="U44" s="17"/>
      <c r="V44" s="17"/>
      <c r="W44" s="17"/>
      <c r="X44" s="107"/>
      <c r="Y44" s="112">
        <f t="shared" si="4"/>
        <v>0</v>
      </c>
      <c r="Z44" s="112">
        <f>+'4 приложение'!L44</f>
        <v>0</v>
      </c>
      <c r="AA44" s="115">
        <f t="shared" si="9"/>
        <v>0</v>
      </c>
      <c r="AB44" s="115"/>
      <c r="AC44" s="122">
        <f t="shared" si="10"/>
        <v>0</v>
      </c>
      <c r="AD44" s="122">
        <f>+'4 приложение'!G44</f>
        <v>0</v>
      </c>
      <c r="AE44" s="115">
        <f t="shared" si="11"/>
        <v>0</v>
      </c>
      <c r="AF44" s="115"/>
      <c r="AG44" s="115">
        <f t="shared" si="12"/>
        <v>0</v>
      </c>
      <c r="AH44" s="115">
        <f>+'4 приложение'!H44</f>
        <v>0</v>
      </c>
      <c r="AI44" s="115">
        <f t="shared" si="13"/>
        <v>0</v>
      </c>
      <c r="AJ44" s="115"/>
      <c r="AK44" s="112">
        <f t="shared" si="5"/>
        <v>0</v>
      </c>
      <c r="AL44" s="112">
        <f>+'4 приложение'!I44</f>
        <v>0</v>
      </c>
      <c r="AM44" s="115">
        <f t="shared" si="14"/>
        <v>0</v>
      </c>
      <c r="AN44" s="115"/>
      <c r="AO44" s="112">
        <f t="shared" si="15"/>
        <v>0</v>
      </c>
      <c r="AP44" s="112">
        <f>+'4 приложение'!J44</f>
        <v>0</v>
      </c>
      <c r="AQ44" s="112">
        <f t="shared" si="16"/>
        <v>0</v>
      </c>
      <c r="AR44" s="112">
        <f t="shared" si="25"/>
        <v>0</v>
      </c>
      <c r="AS44" s="112">
        <f>+'4 приложение'!K44</f>
        <v>0</v>
      </c>
      <c r="AT44" s="115">
        <f t="shared" si="17"/>
        <v>0</v>
      </c>
      <c r="AU44" s="115"/>
    </row>
    <row r="45" spans="1:47" ht="15.75" hidden="1" customHeight="1" outlineLevel="1" x14ac:dyDescent="0.25">
      <c r="A45" s="25" t="s">
        <v>54</v>
      </c>
      <c r="B45" s="18" t="s">
        <v>22</v>
      </c>
      <c r="C45" s="18"/>
      <c r="D45" s="18"/>
      <c r="E45" s="18"/>
      <c r="F45" s="18"/>
      <c r="G45" s="17"/>
      <c r="H45" s="17"/>
      <c r="I45" s="17"/>
      <c r="J45" s="17"/>
      <c r="K45" s="17"/>
      <c r="L45" s="17">
        <f t="shared" si="21"/>
        <v>0</v>
      </c>
      <c r="M45" s="17">
        <f t="shared" si="7"/>
        <v>0</v>
      </c>
      <c r="N45" s="17">
        <f t="shared" si="7"/>
        <v>0</v>
      </c>
      <c r="O45" s="17">
        <f t="shared" si="7"/>
        <v>0</v>
      </c>
      <c r="P45" s="17">
        <f t="shared" si="7"/>
        <v>0</v>
      </c>
      <c r="Q45" s="17">
        <f t="shared" si="7"/>
        <v>0</v>
      </c>
      <c r="R45" s="17">
        <f t="shared" si="7"/>
        <v>0</v>
      </c>
      <c r="S45" s="17"/>
      <c r="T45" s="17"/>
      <c r="U45" s="17"/>
      <c r="V45" s="17"/>
      <c r="W45" s="17"/>
      <c r="X45" s="107"/>
      <c r="Y45" s="112">
        <f t="shared" si="4"/>
        <v>0</v>
      </c>
      <c r="Z45" s="112">
        <f>+'4 приложение'!L45</f>
        <v>0</v>
      </c>
      <c r="AA45" s="115">
        <f t="shared" si="9"/>
        <v>0</v>
      </c>
      <c r="AB45" s="115"/>
      <c r="AC45" s="122">
        <f t="shared" si="10"/>
        <v>0</v>
      </c>
      <c r="AD45" s="122">
        <f>+'4 приложение'!G45</f>
        <v>0</v>
      </c>
      <c r="AE45" s="115">
        <f t="shared" si="11"/>
        <v>0</v>
      </c>
      <c r="AF45" s="115"/>
      <c r="AG45" s="115">
        <f t="shared" si="12"/>
        <v>0</v>
      </c>
      <c r="AH45" s="115">
        <f>+'4 приложение'!H45</f>
        <v>0</v>
      </c>
      <c r="AI45" s="115">
        <f t="shared" si="13"/>
        <v>0</v>
      </c>
      <c r="AJ45" s="115"/>
      <c r="AK45" s="112">
        <f t="shared" si="5"/>
        <v>0</v>
      </c>
      <c r="AL45" s="112">
        <f>+'4 приложение'!I45</f>
        <v>0</v>
      </c>
      <c r="AM45" s="115">
        <f t="shared" si="14"/>
        <v>0</v>
      </c>
      <c r="AN45" s="115"/>
      <c r="AO45" s="112">
        <f t="shared" si="15"/>
        <v>0</v>
      </c>
      <c r="AP45" s="112">
        <f>+'4 приложение'!J45</f>
        <v>0</v>
      </c>
      <c r="AQ45" s="112">
        <f t="shared" si="16"/>
        <v>0</v>
      </c>
      <c r="AR45" s="112">
        <f t="shared" si="25"/>
        <v>0</v>
      </c>
      <c r="AS45" s="112">
        <f>+'4 приложение'!K45</f>
        <v>0</v>
      </c>
      <c r="AT45" s="115">
        <f t="shared" si="17"/>
        <v>0</v>
      </c>
      <c r="AU45" s="115"/>
    </row>
    <row r="46" spans="1:47" ht="220.5" outlineLevel="1" x14ac:dyDescent="0.25">
      <c r="A46" s="148" t="s">
        <v>55</v>
      </c>
      <c r="B46" s="28" t="s">
        <v>56</v>
      </c>
      <c r="C46" s="28"/>
      <c r="D46" s="28"/>
      <c r="E46" s="28"/>
      <c r="F46" s="28"/>
      <c r="G46" s="17"/>
      <c r="H46" s="17"/>
      <c r="I46" s="17"/>
      <c r="J46" s="17"/>
      <c r="K46" s="17"/>
      <c r="L46" s="17">
        <f t="shared" si="21"/>
        <v>0</v>
      </c>
      <c r="M46" s="17">
        <f t="shared" si="7"/>
        <v>0</v>
      </c>
      <c r="N46" s="17">
        <f t="shared" si="7"/>
        <v>0</v>
      </c>
      <c r="O46" s="17">
        <f t="shared" si="7"/>
        <v>0</v>
      </c>
      <c r="P46" s="17">
        <f t="shared" si="7"/>
        <v>0</v>
      </c>
      <c r="Q46" s="17">
        <f t="shared" si="7"/>
        <v>0</v>
      </c>
      <c r="R46" s="17">
        <f t="shared" si="7"/>
        <v>0</v>
      </c>
      <c r="S46" s="17"/>
      <c r="T46" s="17"/>
      <c r="U46" s="17"/>
      <c r="V46" s="17"/>
      <c r="W46" s="17"/>
      <c r="X46" s="107"/>
      <c r="Y46" s="112">
        <f t="shared" si="4"/>
        <v>0</v>
      </c>
      <c r="Z46" s="112">
        <f>+'4 приложение'!L46</f>
        <v>0</v>
      </c>
      <c r="AA46" s="115">
        <f t="shared" si="9"/>
        <v>0</v>
      </c>
      <c r="AB46" s="115"/>
      <c r="AC46" s="122">
        <f t="shared" si="10"/>
        <v>0</v>
      </c>
      <c r="AD46" s="122">
        <f>+'4 приложение'!G46</f>
        <v>0</v>
      </c>
      <c r="AE46" s="115">
        <f t="shared" si="11"/>
        <v>0</v>
      </c>
      <c r="AF46" s="115"/>
      <c r="AG46" s="115">
        <f t="shared" si="12"/>
        <v>0</v>
      </c>
      <c r="AH46" s="115">
        <f>+'4 приложение'!H46</f>
        <v>0</v>
      </c>
      <c r="AI46" s="115">
        <f t="shared" si="13"/>
        <v>0</v>
      </c>
      <c r="AJ46" s="115"/>
      <c r="AK46" s="112">
        <f t="shared" si="5"/>
        <v>0</v>
      </c>
      <c r="AL46" s="112">
        <f>+'4 приложение'!I46</f>
        <v>0</v>
      </c>
      <c r="AM46" s="115">
        <f t="shared" si="14"/>
        <v>0</v>
      </c>
      <c r="AN46" s="115"/>
      <c r="AO46" s="112">
        <f t="shared" si="15"/>
        <v>0</v>
      </c>
      <c r="AP46" s="112">
        <f>+'4 приложение'!J46</f>
        <v>0</v>
      </c>
      <c r="AQ46" s="112">
        <f t="shared" si="16"/>
        <v>0</v>
      </c>
      <c r="AR46" s="112">
        <f t="shared" si="25"/>
        <v>0</v>
      </c>
      <c r="AS46" s="112">
        <f>+'4 приложение'!K46</f>
        <v>0</v>
      </c>
      <c r="AT46" s="115">
        <f t="shared" si="17"/>
        <v>0</v>
      </c>
      <c r="AU46" s="115"/>
    </row>
    <row r="47" spans="1:47" ht="15.75" outlineLevel="1" x14ac:dyDescent="0.25">
      <c r="A47" s="22" t="s">
        <v>57</v>
      </c>
      <c r="B47" s="23" t="s">
        <v>26</v>
      </c>
      <c r="C47" s="23"/>
      <c r="D47" s="23"/>
      <c r="E47" s="23"/>
      <c r="F47" s="23"/>
      <c r="G47" s="17">
        <v>72245.3</v>
      </c>
      <c r="H47" s="17"/>
      <c r="I47" s="17"/>
      <c r="J47" s="17"/>
      <c r="K47" s="102">
        <v>540000</v>
      </c>
      <c r="L47" s="17">
        <f>SUM(G47:K47)</f>
        <v>612245.30000000005</v>
      </c>
      <c r="M47" s="17">
        <f t="shared" si="7"/>
        <v>0</v>
      </c>
      <c r="N47" s="17">
        <f t="shared" si="7"/>
        <v>0</v>
      </c>
      <c r="O47" s="17">
        <f t="shared" si="7"/>
        <v>0</v>
      </c>
      <c r="P47" s="17">
        <f t="shared" si="7"/>
        <v>0</v>
      </c>
      <c r="Q47" s="75">
        <f t="shared" si="7"/>
        <v>0</v>
      </c>
      <c r="R47" s="75">
        <f t="shared" si="7"/>
        <v>0</v>
      </c>
      <c r="S47" s="73">
        <v>72245.3</v>
      </c>
      <c r="T47" s="17"/>
      <c r="U47" s="17"/>
      <c r="V47" s="17"/>
      <c r="W47" s="75">
        <v>540000</v>
      </c>
      <c r="X47" s="107">
        <f>SUM(S47:W47)</f>
        <v>612245.30000000005</v>
      </c>
      <c r="Y47" s="112">
        <f t="shared" si="4"/>
        <v>612245.30000000005</v>
      </c>
      <c r="Z47" s="112">
        <f>+'4 приложение'!L47</f>
        <v>612245.30000000005</v>
      </c>
      <c r="AA47" s="115">
        <f t="shared" si="9"/>
        <v>0</v>
      </c>
      <c r="AB47" s="115"/>
      <c r="AC47" s="122">
        <f t="shared" si="10"/>
        <v>72245.3</v>
      </c>
      <c r="AD47" s="122">
        <f>+'4 приложение'!G47</f>
        <v>72245.3</v>
      </c>
      <c r="AE47" s="115">
        <f t="shared" si="11"/>
        <v>0</v>
      </c>
      <c r="AF47" s="115"/>
      <c r="AG47" s="115">
        <f t="shared" si="12"/>
        <v>0</v>
      </c>
      <c r="AH47" s="115">
        <f>+'4 приложение'!H47</f>
        <v>0</v>
      </c>
      <c r="AI47" s="115">
        <f t="shared" si="13"/>
        <v>0</v>
      </c>
      <c r="AJ47" s="115"/>
      <c r="AK47" s="112">
        <f t="shared" si="5"/>
        <v>0</v>
      </c>
      <c r="AL47" s="112">
        <f>+'4 приложение'!I47</f>
        <v>0</v>
      </c>
      <c r="AM47" s="115">
        <f t="shared" si="14"/>
        <v>0</v>
      </c>
      <c r="AN47" s="115"/>
      <c r="AO47" s="112">
        <f t="shared" si="15"/>
        <v>0</v>
      </c>
      <c r="AP47" s="112">
        <f>+'4 приложение'!J47</f>
        <v>0</v>
      </c>
      <c r="AQ47" s="112">
        <f t="shared" si="16"/>
        <v>0</v>
      </c>
      <c r="AR47" s="112">
        <f t="shared" si="25"/>
        <v>540000</v>
      </c>
      <c r="AS47" s="112">
        <f>+'4 приложение'!K47</f>
        <v>540000</v>
      </c>
      <c r="AT47" s="115">
        <f t="shared" si="17"/>
        <v>0</v>
      </c>
      <c r="AU47" s="115"/>
    </row>
    <row r="48" spans="1:47" ht="15.75" outlineLevel="1" x14ac:dyDescent="0.25">
      <c r="A48" s="177" t="s">
        <v>58</v>
      </c>
      <c r="B48" s="18" t="s">
        <v>28</v>
      </c>
      <c r="C48" s="24"/>
      <c r="D48" s="24"/>
      <c r="E48" s="24"/>
      <c r="F48" s="24"/>
      <c r="G48" s="17">
        <v>3767.3</v>
      </c>
      <c r="H48" s="17"/>
      <c r="I48" s="17"/>
      <c r="J48" s="17"/>
      <c r="K48" s="102">
        <v>28159.173019999998</v>
      </c>
      <c r="L48" s="17">
        <f>SUM(G48:K48)</f>
        <v>31926.473019999998</v>
      </c>
      <c r="M48" s="17">
        <f t="shared" si="7"/>
        <v>0</v>
      </c>
      <c r="N48" s="17">
        <f t="shared" si="7"/>
        <v>0</v>
      </c>
      <c r="O48" s="17">
        <f t="shared" si="7"/>
        <v>0</v>
      </c>
      <c r="P48" s="17">
        <f t="shared" si="7"/>
        <v>0</v>
      </c>
      <c r="Q48" s="75">
        <f t="shared" si="7"/>
        <v>2.6979999998729909E-2</v>
      </c>
      <c r="R48" s="75">
        <f t="shared" si="7"/>
        <v>2.6979999998729909E-2</v>
      </c>
      <c r="S48" s="74">
        <v>3767.3</v>
      </c>
      <c r="T48" s="17"/>
      <c r="U48" s="17"/>
      <c r="V48" s="17"/>
      <c r="W48" s="154">
        <f>28159.17302+0.02698</f>
        <v>28159.199999999997</v>
      </c>
      <c r="X48" s="107">
        <f t="shared" ref="X48:X49" si="26">SUM(S48:W48)</f>
        <v>31926.499999999996</v>
      </c>
      <c r="Y48" s="112">
        <f t="shared" si="4"/>
        <v>31926.5</v>
      </c>
      <c r="Z48" s="112">
        <f>+'4 приложение'!L48</f>
        <v>31926.500000000004</v>
      </c>
      <c r="AA48" s="115">
        <f t="shared" si="9"/>
        <v>0</v>
      </c>
      <c r="AB48" s="115"/>
      <c r="AC48" s="122">
        <f t="shared" si="10"/>
        <v>3767.3</v>
      </c>
      <c r="AD48" s="122">
        <f>+'4 приложение'!G48</f>
        <v>3767.3000000000029</v>
      </c>
      <c r="AE48" s="115">
        <f t="shared" si="11"/>
        <v>0</v>
      </c>
      <c r="AF48" s="115"/>
      <c r="AG48" s="115">
        <f t="shared" si="12"/>
        <v>0</v>
      </c>
      <c r="AH48" s="115">
        <f>+'4 приложение'!H48</f>
        <v>0</v>
      </c>
      <c r="AI48" s="115">
        <f t="shared" si="13"/>
        <v>0</v>
      </c>
      <c r="AJ48" s="115"/>
      <c r="AK48" s="112">
        <f t="shared" si="5"/>
        <v>0</v>
      </c>
      <c r="AL48" s="112">
        <f>+'4 приложение'!I48</f>
        <v>0</v>
      </c>
      <c r="AM48" s="115">
        <f t="shared" si="14"/>
        <v>0</v>
      </c>
      <c r="AN48" s="115"/>
      <c r="AO48" s="112">
        <f t="shared" si="15"/>
        <v>0</v>
      </c>
      <c r="AP48" s="112">
        <f>+'4 приложение'!J48</f>
        <v>0</v>
      </c>
      <c r="AQ48" s="112">
        <f t="shared" si="16"/>
        <v>0</v>
      </c>
      <c r="AR48" s="112">
        <f t="shared" si="25"/>
        <v>28159.200000000001</v>
      </c>
      <c r="AS48" s="112">
        <f>+'4 приложение'!K48</f>
        <v>28159.200000000001</v>
      </c>
      <c r="AT48" s="115">
        <f t="shared" si="17"/>
        <v>0</v>
      </c>
      <c r="AU48" s="115"/>
    </row>
    <row r="49" spans="1:47" ht="31.5" outlineLevel="1" x14ac:dyDescent="0.25">
      <c r="A49" s="178"/>
      <c r="B49" s="18" t="s">
        <v>29</v>
      </c>
      <c r="C49" s="24"/>
      <c r="D49" s="24"/>
      <c r="E49" s="24"/>
      <c r="F49" s="24"/>
      <c r="G49" s="17">
        <v>68478</v>
      </c>
      <c r="H49" s="17"/>
      <c r="I49" s="17"/>
      <c r="J49" s="17"/>
      <c r="K49" s="102">
        <v>511840.82698000001</v>
      </c>
      <c r="L49" s="17">
        <f>SUM(G49:K49)</f>
        <v>580318.82698000001</v>
      </c>
      <c r="M49" s="17">
        <f t="shared" si="7"/>
        <v>0</v>
      </c>
      <c r="N49" s="17">
        <f t="shared" si="7"/>
        <v>0</v>
      </c>
      <c r="O49" s="17">
        <f t="shared" si="7"/>
        <v>0</v>
      </c>
      <c r="P49" s="17">
        <f t="shared" si="7"/>
        <v>0</v>
      </c>
      <c r="Q49" s="75">
        <f t="shared" si="7"/>
        <v>-2.698000002419576E-2</v>
      </c>
      <c r="R49" s="75">
        <f t="shared" si="7"/>
        <v>-2.69799999659881E-2</v>
      </c>
      <c r="S49" s="73">
        <v>68478</v>
      </c>
      <c r="T49" s="17"/>
      <c r="U49" s="17"/>
      <c r="V49" s="17"/>
      <c r="W49" s="154">
        <f>511840.82698-0.02698</f>
        <v>511840.8</v>
      </c>
      <c r="X49" s="107">
        <f t="shared" si="26"/>
        <v>580318.80000000005</v>
      </c>
      <c r="Y49" s="112">
        <f t="shared" si="4"/>
        <v>580318.80000000005</v>
      </c>
      <c r="Z49" s="112">
        <f>+'4 приложение'!L49</f>
        <v>580318.80000000005</v>
      </c>
      <c r="AA49" s="115">
        <f t="shared" si="9"/>
        <v>0</v>
      </c>
      <c r="AB49" s="115"/>
      <c r="AC49" s="122">
        <f t="shared" si="10"/>
        <v>68478</v>
      </c>
      <c r="AD49" s="122">
        <f>+'4 приложение'!G49</f>
        <v>68478</v>
      </c>
      <c r="AE49" s="115">
        <f t="shared" si="11"/>
        <v>0</v>
      </c>
      <c r="AF49" s="115"/>
      <c r="AG49" s="115">
        <f t="shared" si="12"/>
        <v>0</v>
      </c>
      <c r="AH49" s="115">
        <f>+'4 приложение'!H49</f>
        <v>0</v>
      </c>
      <c r="AI49" s="115">
        <f t="shared" si="13"/>
        <v>0</v>
      </c>
      <c r="AJ49" s="115"/>
      <c r="AK49" s="112">
        <f t="shared" si="5"/>
        <v>0</v>
      </c>
      <c r="AL49" s="112">
        <f>+'4 приложение'!I49</f>
        <v>0</v>
      </c>
      <c r="AM49" s="115">
        <f t="shared" si="14"/>
        <v>0</v>
      </c>
      <c r="AN49" s="115"/>
      <c r="AO49" s="112">
        <f t="shared" si="15"/>
        <v>0</v>
      </c>
      <c r="AP49" s="112">
        <f>+'4 приложение'!J49</f>
        <v>0</v>
      </c>
      <c r="AQ49" s="112">
        <f t="shared" si="16"/>
        <v>0</v>
      </c>
      <c r="AR49" s="112">
        <f t="shared" si="25"/>
        <v>511840.8</v>
      </c>
      <c r="AS49" s="112">
        <f>+'4 приложение'!K49</f>
        <v>511840.8</v>
      </c>
      <c r="AT49" s="115">
        <f t="shared" si="17"/>
        <v>0</v>
      </c>
      <c r="AU49" s="115"/>
    </row>
    <row r="50" spans="1:47" ht="15.75" outlineLevel="1" x14ac:dyDescent="0.25">
      <c r="A50" s="25" t="s">
        <v>59</v>
      </c>
      <c r="B50" s="18" t="s">
        <v>19</v>
      </c>
      <c r="C50" s="18"/>
      <c r="D50" s="18"/>
      <c r="E50" s="18"/>
      <c r="F50" s="18"/>
      <c r="M50" s="17">
        <f t="shared" si="7"/>
        <v>0</v>
      </c>
      <c r="N50" s="17">
        <f t="shared" si="7"/>
        <v>0</v>
      </c>
      <c r="O50" s="17">
        <f t="shared" si="7"/>
        <v>0</v>
      </c>
      <c r="P50" s="17">
        <f t="shared" si="7"/>
        <v>0</v>
      </c>
      <c r="Q50" s="17">
        <f t="shared" si="7"/>
        <v>0</v>
      </c>
      <c r="R50" s="17">
        <f t="shared" si="7"/>
        <v>0</v>
      </c>
      <c r="S50" s="17"/>
      <c r="T50" s="17"/>
      <c r="U50" s="17"/>
      <c r="V50" s="17"/>
      <c r="W50" s="17"/>
      <c r="X50" s="107"/>
      <c r="Y50" s="112">
        <f t="shared" si="4"/>
        <v>0</v>
      </c>
      <c r="Z50" s="112">
        <f>+'4 приложение'!L50</f>
        <v>0</v>
      </c>
      <c r="AA50" s="115">
        <f t="shared" si="9"/>
        <v>0</v>
      </c>
      <c r="AB50" s="115"/>
      <c r="AC50" s="122">
        <f t="shared" si="10"/>
        <v>0</v>
      </c>
      <c r="AD50" s="122">
        <f>+'4 приложение'!G50</f>
        <v>0</v>
      </c>
      <c r="AE50" s="115">
        <f t="shared" si="11"/>
        <v>0</v>
      </c>
      <c r="AF50" s="115"/>
      <c r="AG50" s="115">
        <f t="shared" si="12"/>
        <v>0</v>
      </c>
      <c r="AH50" s="115">
        <f>+'4 приложение'!H50</f>
        <v>0</v>
      </c>
      <c r="AI50" s="115">
        <f t="shared" si="13"/>
        <v>0</v>
      </c>
      <c r="AJ50" s="115"/>
      <c r="AK50" s="112">
        <f t="shared" si="5"/>
        <v>0</v>
      </c>
      <c r="AL50" s="112">
        <f>+'4 приложение'!I50</f>
        <v>0</v>
      </c>
      <c r="AM50" s="115">
        <f t="shared" si="14"/>
        <v>0</v>
      </c>
      <c r="AN50" s="115"/>
      <c r="AO50" s="112">
        <f t="shared" si="15"/>
        <v>0</v>
      </c>
      <c r="AP50" s="112">
        <f>+'4 приложение'!J50</f>
        <v>0</v>
      </c>
      <c r="AQ50" s="112">
        <f t="shared" si="16"/>
        <v>0</v>
      </c>
      <c r="AR50" s="112">
        <f t="shared" si="25"/>
        <v>0</v>
      </c>
      <c r="AS50" s="112">
        <f>+'4 приложение'!K50</f>
        <v>0</v>
      </c>
      <c r="AT50" s="115">
        <f t="shared" si="17"/>
        <v>0</v>
      </c>
      <c r="AU50" s="115"/>
    </row>
    <row r="51" spans="1:47" ht="31.5" outlineLevel="1" x14ac:dyDescent="0.25">
      <c r="A51" s="25"/>
      <c r="B51" s="18" t="s">
        <v>31</v>
      </c>
      <c r="C51" s="18"/>
      <c r="D51" s="18"/>
      <c r="E51" s="18"/>
      <c r="F51" s="18"/>
      <c r="G51" s="17"/>
      <c r="H51" s="17"/>
      <c r="I51" s="17"/>
      <c r="J51" s="17"/>
      <c r="K51" s="17"/>
      <c r="L51" s="17">
        <f t="shared" si="21"/>
        <v>0</v>
      </c>
      <c r="M51" s="17">
        <f t="shared" si="7"/>
        <v>0</v>
      </c>
      <c r="N51" s="17">
        <f t="shared" si="7"/>
        <v>0</v>
      </c>
      <c r="O51" s="17">
        <f t="shared" si="7"/>
        <v>0</v>
      </c>
      <c r="P51" s="17">
        <f t="shared" si="7"/>
        <v>0</v>
      </c>
      <c r="Q51" s="17">
        <f t="shared" si="7"/>
        <v>0</v>
      </c>
      <c r="R51" s="17">
        <f t="shared" si="7"/>
        <v>0</v>
      </c>
      <c r="S51" s="17"/>
      <c r="T51" s="17"/>
      <c r="U51" s="17"/>
      <c r="V51" s="17"/>
      <c r="W51" s="17"/>
      <c r="X51" s="107"/>
      <c r="Y51" s="112">
        <f t="shared" si="4"/>
        <v>0</v>
      </c>
      <c r="Z51" s="112">
        <f>+'4 приложение'!L51</f>
        <v>0</v>
      </c>
      <c r="AA51" s="115">
        <f t="shared" si="9"/>
        <v>0</v>
      </c>
      <c r="AB51" s="115"/>
      <c r="AC51" s="122">
        <f t="shared" si="10"/>
        <v>0</v>
      </c>
      <c r="AD51" s="122">
        <f>+'4 приложение'!G51</f>
        <v>0</v>
      </c>
      <c r="AE51" s="115">
        <f t="shared" si="11"/>
        <v>0</v>
      </c>
      <c r="AF51" s="115"/>
      <c r="AG51" s="115">
        <f t="shared" si="12"/>
        <v>0</v>
      </c>
      <c r="AH51" s="115">
        <f>+'4 приложение'!H51</f>
        <v>0</v>
      </c>
      <c r="AI51" s="115">
        <f t="shared" si="13"/>
        <v>0</v>
      </c>
      <c r="AJ51" s="115"/>
      <c r="AK51" s="112">
        <f t="shared" si="5"/>
        <v>0</v>
      </c>
      <c r="AL51" s="112">
        <f>+'4 приложение'!I51</f>
        <v>0</v>
      </c>
      <c r="AM51" s="115">
        <f t="shared" si="14"/>
        <v>0</v>
      </c>
      <c r="AN51" s="115"/>
      <c r="AO51" s="112">
        <f t="shared" si="15"/>
        <v>0</v>
      </c>
      <c r="AP51" s="112">
        <f>+'4 приложение'!J51</f>
        <v>0</v>
      </c>
      <c r="AQ51" s="112">
        <f t="shared" si="16"/>
        <v>0</v>
      </c>
      <c r="AR51" s="112">
        <f t="shared" si="25"/>
        <v>0</v>
      </c>
      <c r="AS51" s="112">
        <f>+'4 приложение'!K51</f>
        <v>0</v>
      </c>
      <c r="AT51" s="115">
        <f t="shared" si="17"/>
        <v>0</v>
      </c>
      <c r="AU51" s="115"/>
    </row>
    <row r="52" spans="1:47" ht="15.75" outlineLevel="1" x14ac:dyDescent="0.25">
      <c r="A52" s="25" t="s">
        <v>60</v>
      </c>
      <c r="B52" s="18" t="s">
        <v>21</v>
      </c>
      <c r="C52" s="18"/>
      <c r="D52" s="18"/>
      <c r="E52" s="18"/>
      <c r="F52" s="18"/>
      <c r="G52" s="17"/>
      <c r="H52" s="17"/>
      <c r="I52" s="17"/>
      <c r="J52" s="17"/>
      <c r="K52" s="17"/>
      <c r="L52" s="17">
        <f t="shared" si="21"/>
        <v>0</v>
      </c>
      <c r="M52" s="17">
        <f t="shared" si="7"/>
        <v>0</v>
      </c>
      <c r="N52" s="17">
        <f t="shared" si="7"/>
        <v>0</v>
      </c>
      <c r="O52" s="17">
        <f t="shared" si="7"/>
        <v>0</v>
      </c>
      <c r="P52" s="17">
        <f t="shared" si="7"/>
        <v>0</v>
      </c>
      <c r="Q52" s="17">
        <f t="shared" si="7"/>
        <v>0</v>
      </c>
      <c r="R52" s="17">
        <f t="shared" si="7"/>
        <v>0</v>
      </c>
      <c r="S52" s="17"/>
      <c r="T52" s="17"/>
      <c r="U52" s="17"/>
      <c r="V52" s="17"/>
      <c r="W52" s="17"/>
      <c r="X52" s="107"/>
      <c r="Y52" s="112">
        <f t="shared" si="4"/>
        <v>0</v>
      </c>
      <c r="Z52" s="112">
        <f>+'4 приложение'!L52</f>
        <v>0</v>
      </c>
      <c r="AA52" s="115">
        <f t="shared" si="9"/>
        <v>0</v>
      </c>
      <c r="AB52" s="115"/>
      <c r="AC52" s="122">
        <f t="shared" si="10"/>
        <v>0</v>
      </c>
      <c r="AD52" s="122">
        <f>+'4 приложение'!G52</f>
        <v>0</v>
      </c>
      <c r="AE52" s="115">
        <f t="shared" si="11"/>
        <v>0</v>
      </c>
      <c r="AF52" s="115"/>
      <c r="AG52" s="115">
        <f t="shared" si="12"/>
        <v>0</v>
      </c>
      <c r="AH52" s="115">
        <f>+'4 приложение'!H52</f>
        <v>0</v>
      </c>
      <c r="AI52" s="115">
        <f t="shared" si="13"/>
        <v>0</v>
      </c>
      <c r="AJ52" s="115"/>
      <c r="AK52" s="112">
        <f t="shared" si="5"/>
        <v>0</v>
      </c>
      <c r="AL52" s="112">
        <f>+'4 приложение'!I52</f>
        <v>0</v>
      </c>
      <c r="AM52" s="115">
        <f t="shared" si="14"/>
        <v>0</v>
      </c>
      <c r="AN52" s="115"/>
      <c r="AO52" s="112">
        <f t="shared" si="15"/>
        <v>0</v>
      </c>
      <c r="AP52" s="112">
        <f>+'4 приложение'!J52</f>
        <v>0</v>
      </c>
      <c r="AQ52" s="112">
        <f t="shared" si="16"/>
        <v>0</v>
      </c>
      <c r="AR52" s="112">
        <f t="shared" si="25"/>
        <v>0</v>
      </c>
      <c r="AS52" s="112">
        <f>+'4 приложение'!K52</f>
        <v>0</v>
      </c>
      <c r="AT52" s="115">
        <f t="shared" si="17"/>
        <v>0</v>
      </c>
      <c r="AU52" s="115"/>
    </row>
    <row r="53" spans="1:47" ht="15.75" outlineLevel="1" x14ac:dyDescent="0.25">
      <c r="A53" s="25" t="s">
        <v>61</v>
      </c>
      <c r="B53" s="18" t="s">
        <v>22</v>
      </c>
      <c r="C53" s="18"/>
      <c r="D53" s="18"/>
      <c r="E53" s="18"/>
      <c r="F53" s="18"/>
      <c r="G53" s="17"/>
      <c r="H53" s="17"/>
      <c r="I53" s="17"/>
      <c r="J53" s="17"/>
      <c r="K53" s="17"/>
      <c r="L53" s="17">
        <f t="shared" si="21"/>
        <v>0</v>
      </c>
      <c r="M53" s="17">
        <f t="shared" si="7"/>
        <v>0</v>
      </c>
      <c r="N53" s="17">
        <f t="shared" si="7"/>
        <v>0</v>
      </c>
      <c r="O53" s="17">
        <f t="shared" si="7"/>
        <v>0</v>
      </c>
      <c r="P53" s="17">
        <f t="shared" si="7"/>
        <v>0</v>
      </c>
      <c r="Q53" s="17">
        <f t="shared" si="7"/>
        <v>0</v>
      </c>
      <c r="R53" s="17">
        <f t="shared" si="7"/>
        <v>0</v>
      </c>
      <c r="S53" s="17"/>
      <c r="T53" s="17"/>
      <c r="U53" s="17"/>
      <c r="V53" s="17"/>
      <c r="W53" s="17"/>
      <c r="X53" s="107"/>
      <c r="Y53" s="112">
        <f t="shared" si="4"/>
        <v>0</v>
      </c>
      <c r="Z53" s="112">
        <f>+'4 приложение'!L53</f>
        <v>0</v>
      </c>
      <c r="AA53" s="115">
        <f t="shared" si="9"/>
        <v>0</v>
      </c>
      <c r="AB53" s="115"/>
      <c r="AC53" s="122">
        <f t="shared" si="10"/>
        <v>0</v>
      </c>
      <c r="AD53" s="122">
        <f>+'4 приложение'!G53</f>
        <v>0</v>
      </c>
      <c r="AE53" s="115">
        <f t="shared" si="11"/>
        <v>0</v>
      </c>
      <c r="AF53" s="115"/>
      <c r="AG53" s="115">
        <f t="shared" si="12"/>
        <v>0</v>
      </c>
      <c r="AH53" s="115">
        <f>+'4 приложение'!H53</f>
        <v>0</v>
      </c>
      <c r="AI53" s="115">
        <f t="shared" si="13"/>
        <v>0</v>
      </c>
      <c r="AJ53" s="115"/>
      <c r="AK53" s="112">
        <f t="shared" si="5"/>
        <v>0</v>
      </c>
      <c r="AL53" s="112">
        <f>+'4 приложение'!I53</f>
        <v>0</v>
      </c>
      <c r="AM53" s="115">
        <f t="shared" si="14"/>
        <v>0</v>
      </c>
      <c r="AN53" s="115"/>
      <c r="AO53" s="112">
        <f t="shared" si="15"/>
        <v>0</v>
      </c>
      <c r="AP53" s="112">
        <f>+'4 приложение'!J53</f>
        <v>0</v>
      </c>
      <c r="AQ53" s="112">
        <f t="shared" si="16"/>
        <v>0</v>
      </c>
      <c r="AR53" s="112">
        <f t="shared" si="25"/>
        <v>0</v>
      </c>
      <c r="AS53" s="112">
        <f>+'4 приложение'!K53</f>
        <v>0</v>
      </c>
      <c r="AT53" s="115">
        <f t="shared" si="17"/>
        <v>0</v>
      </c>
      <c r="AU53" s="115"/>
    </row>
    <row r="54" spans="1:47" s="86" customFormat="1" ht="94.5" outlineLevel="1" x14ac:dyDescent="0.25">
      <c r="A54" s="84" t="s">
        <v>204</v>
      </c>
      <c r="B54" s="83" t="s">
        <v>205</v>
      </c>
      <c r="C54" s="83"/>
      <c r="D54" s="83"/>
      <c r="E54" s="83"/>
      <c r="F54" s="83"/>
      <c r="G54" s="29">
        <v>12336</v>
      </c>
      <c r="H54" s="85"/>
      <c r="I54" s="85"/>
      <c r="J54" s="85"/>
      <c r="K54" s="85"/>
      <c r="L54" s="17">
        <f>SUM(G54:K54)</f>
        <v>12336</v>
      </c>
      <c r="M54" s="17">
        <f t="shared" si="7"/>
        <v>0</v>
      </c>
      <c r="N54" s="17">
        <f t="shared" si="7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R54" s="17">
        <f t="shared" si="7"/>
        <v>-12336</v>
      </c>
      <c r="S54" s="85">
        <v>12336</v>
      </c>
      <c r="T54" s="85"/>
      <c r="U54" s="85"/>
      <c r="V54" s="85"/>
      <c r="W54" s="85"/>
      <c r="X54" s="109"/>
      <c r="Y54" s="112">
        <f t="shared" si="4"/>
        <v>0</v>
      </c>
      <c r="Z54" s="112"/>
      <c r="AA54" s="115">
        <f t="shared" si="9"/>
        <v>0</v>
      </c>
      <c r="AB54" s="115"/>
      <c r="AC54" s="122">
        <f t="shared" si="10"/>
        <v>12336</v>
      </c>
      <c r="AD54" s="122">
        <f>+'4 приложение'!G54</f>
        <v>12336</v>
      </c>
      <c r="AE54" s="115">
        <f t="shared" si="11"/>
        <v>0</v>
      </c>
      <c r="AF54" s="115"/>
      <c r="AG54" s="115">
        <f t="shared" si="12"/>
        <v>0</v>
      </c>
      <c r="AH54" s="115">
        <f>+'4 приложение'!H54</f>
        <v>0</v>
      </c>
      <c r="AI54" s="115">
        <f t="shared" si="13"/>
        <v>0</v>
      </c>
      <c r="AJ54" s="115"/>
      <c r="AK54" s="112">
        <f t="shared" si="5"/>
        <v>0</v>
      </c>
      <c r="AL54" s="112">
        <f>+'4 приложение'!I54</f>
        <v>0</v>
      </c>
      <c r="AM54" s="115">
        <f t="shared" si="14"/>
        <v>0</v>
      </c>
      <c r="AN54" s="115"/>
      <c r="AO54" s="112">
        <f t="shared" si="15"/>
        <v>0</v>
      </c>
      <c r="AP54" s="112">
        <f>+'4 приложение'!J54</f>
        <v>0</v>
      </c>
      <c r="AQ54" s="112">
        <f t="shared" si="16"/>
        <v>0</v>
      </c>
      <c r="AR54" s="112">
        <f t="shared" si="25"/>
        <v>0</v>
      </c>
      <c r="AS54" s="112">
        <f>+'4 приложение'!K54</f>
        <v>0</v>
      </c>
      <c r="AT54" s="115">
        <f t="shared" si="17"/>
        <v>0</v>
      </c>
      <c r="AU54" s="115"/>
    </row>
    <row r="55" spans="1:47" ht="164.25" customHeight="1" outlineLevel="1" x14ac:dyDescent="0.25">
      <c r="A55" s="25" t="s">
        <v>62</v>
      </c>
      <c r="B55" s="18" t="s">
        <v>63</v>
      </c>
      <c r="C55" s="18"/>
      <c r="D55" s="18"/>
      <c r="E55" s="18"/>
      <c r="F55" s="18"/>
      <c r="H55" s="29"/>
      <c r="I55" s="29"/>
      <c r="J55" s="29"/>
      <c r="K55" s="29"/>
      <c r="L55" s="17">
        <f t="shared" si="21"/>
        <v>0</v>
      </c>
      <c r="M55" s="17">
        <f t="shared" si="7"/>
        <v>0</v>
      </c>
      <c r="N55" s="17">
        <f t="shared" si="7"/>
        <v>0</v>
      </c>
      <c r="O55" s="17">
        <f t="shared" si="7"/>
        <v>0</v>
      </c>
      <c r="P55" s="17">
        <f t="shared" si="7"/>
        <v>0</v>
      </c>
      <c r="Q55" s="17">
        <f t="shared" si="7"/>
        <v>0</v>
      </c>
      <c r="R55" s="17">
        <f t="shared" si="7"/>
        <v>0</v>
      </c>
      <c r="S55" s="75"/>
      <c r="T55" s="29"/>
      <c r="U55" s="29"/>
      <c r="V55" s="29"/>
      <c r="W55" s="29"/>
      <c r="X55" s="107"/>
      <c r="Y55" s="112">
        <f t="shared" si="4"/>
        <v>0</v>
      </c>
      <c r="Z55" s="112">
        <f>+'4 приложение'!L55</f>
        <v>0</v>
      </c>
      <c r="AA55" s="115">
        <f t="shared" si="9"/>
        <v>0</v>
      </c>
      <c r="AB55" s="115"/>
      <c r="AC55" s="122">
        <f t="shared" si="10"/>
        <v>0</v>
      </c>
      <c r="AD55" s="122">
        <f>+'4 приложение'!G55</f>
        <v>0</v>
      </c>
      <c r="AE55" s="115">
        <f t="shared" si="11"/>
        <v>0</v>
      </c>
      <c r="AF55" s="115"/>
      <c r="AG55" s="115">
        <f t="shared" si="12"/>
        <v>0</v>
      </c>
      <c r="AH55" s="115">
        <f>+'4 приложение'!H55</f>
        <v>0</v>
      </c>
      <c r="AI55" s="115">
        <f t="shared" si="13"/>
        <v>0</v>
      </c>
      <c r="AJ55" s="115"/>
      <c r="AK55" s="112">
        <f t="shared" si="5"/>
        <v>0</v>
      </c>
      <c r="AL55" s="112">
        <f>+'4 приложение'!I55</f>
        <v>0</v>
      </c>
      <c r="AM55" s="115">
        <f t="shared" si="14"/>
        <v>0</v>
      </c>
      <c r="AN55" s="115"/>
      <c r="AO55" s="112">
        <f t="shared" si="15"/>
        <v>0</v>
      </c>
      <c r="AP55" s="112">
        <f>+'4 приложение'!J55</f>
        <v>0</v>
      </c>
      <c r="AQ55" s="112">
        <f t="shared" si="16"/>
        <v>0</v>
      </c>
      <c r="AR55" s="112">
        <f t="shared" si="25"/>
        <v>0</v>
      </c>
      <c r="AS55" s="112">
        <f>+'4 приложение'!K55</f>
        <v>0</v>
      </c>
      <c r="AT55" s="115">
        <f t="shared" si="17"/>
        <v>0</v>
      </c>
      <c r="AU55" s="115"/>
    </row>
    <row r="56" spans="1:47" ht="15.75" outlineLevel="1" x14ac:dyDescent="0.25">
      <c r="A56" s="22" t="s">
        <v>64</v>
      </c>
      <c r="B56" s="23" t="s">
        <v>26</v>
      </c>
      <c r="C56" s="23"/>
      <c r="D56" s="23"/>
      <c r="E56" s="23"/>
      <c r="F56" s="23"/>
      <c r="G56" s="73">
        <f>1372413.655-68545.125</f>
        <v>1303868.53</v>
      </c>
      <c r="H56" s="74">
        <f>68545.125+(158852.80951-229.99338)+140751.40983</f>
        <v>367919.35095999995</v>
      </c>
      <c r="I56" s="90">
        <v>16564.060089999999</v>
      </c>
      <c r="J56" s="73">
        <v>455020.64776000002</v>
      </c>
      <c r="K56" s="90">
        <f>2561514.74402-188000</f>
        <v>2373514.7440200001</v>
      </c>
      <c r="L56" s="17">
        <f>SUM(G56:K56)</f>
        <v>4516887.3328300007</v>
      </c>
      <c r="M56" s="17">
        <f t="shared" si="7"/>
        <v>0</v>
      </c>
      <c r="N56" s="17">
        <f t="shared" si="7"/>
        <v>0</v>
      </c>
      <c r="O56" s="17">
        <f t="shared" si="7"/>
        <v>0</v>
      </c>
      <c r="P56" s="137">
        <f t="shared" si="7"/>
        <v>-2154.7318100000266</v>
      </c>
      <c r="Q56" s="75">
        <f t="shared" si="7"/>
        <v>-324212.54401999991</v>
      </c>
      <c r="R56" s="75">
        <f t="shared" si="7"/>
        <v>-326367.27583000064</v>
      </c>
      <c r="S56" s="73">
        <v>1303868.53</v>
      </c>
      <c r="T56" s="74">
        <v>367919.35095999995</v>
      </c>
      <c r="U56" s="74">
        <v>16564.060089999999</v>
      </c>
      <c r="V56" s="90">
        <v>452865.91595</v>
      </c>
      <c r="W56" s="155">
        <f>2373514.74402-324212.58261+0.03859</f>
        <v>2049302.2000000002</v>
      </c>
      <c r="X56" s="107">
        <f>SUM(S56:W56)</f>
        <v>4190520.057</v>
      </c>
      <c r="Y56" s="112">
        <f t="shared" si="4"/>
        <v>4190520.1</v>
      </c>
      <c r="Z56" s="112">
        <f>+'4 приложение'!L56</f>
        <v>4190520.0999999996</v>
      </c>
      <c r="AA56" s="115">
        <f t="shared" si="9"/>
        <v>0</v>
      </c>
      <c r="AB56" s="115"/>
      <c r="AC56" s="122">
        <f t="shared" si="10"/>
        <v>1303868.5</v>
      </c>
      <c r="AD56" s="122">
        <f>+'4 приложение'!G56</f>
        <v>1303868.5</v>
      </c>
      <c r="AE56" s="115">
        <f t="shared" si="11"/>
        <v>0</v>
      </c>
      <c r="AF56" s="115"/>
      <c r="AG56" s="115">
        <f t="shared" si="12"/>
        <v>367919.4</v>
      </c>
      <c r="AH56" s="115">
        <f>+'4 приложение'!H56</f>
        <v>367919.4</v>
      </c>
      <c r="AI56" s="115">
        <f t="shared" si="13"/>
        <v>0</v>
      </c>
      <c r="AJ56" s="115"/>
      <c r="AK56" s="112">
        <f t="shared" si="5"/>
        <v>16564.099999999999</v>
      </c>
      <c r="AL56" s="112">
        <f>+'4 приложение'!I56</f>
        <v>16564.099999999999</v>
      </c>
      <c r="AM56" s="115">
        <f t="shared" si="14"/>
        <v>0</v>
      </c>
      <c r="AN56" s="115"/>
      <c r="AO56" s="112">
        <f t="shared" si="15"/>
        <v>452865.9</v>
      </c>
      <c r="AP56" s="112">
        <f>+'4 приложение'!J56</f>
        <v>452865.9</v>
      </c>
      <c r="AQ56" s="112">
        <f t="shared" si="16"/>
        <v>0</v>
      </c>
      <c r="AR56" s="112">
        <f t="shared" si="25"/>
        <v>2049302.2</v>
      </c>
      <c r="AS56" s="112">
        <f>+'4 приложение'!K56</f>
        <v>2049302.2</v>
      </c>
      <c r="AT56" s="115">
        <f t="shared" si="17"/>
        <v>0</v>
      </c>
      <c r="AU56" s="115"/>
    </row>
    <row r="57" spans="1:47" ht="15.75" outlineLevel="1" x14ac:dyDescent="0.25">
      <c r="A57" s="177" t="s">
        <v>65</v>
      </c>
      <c r="B57" s="18" t="s">
        <v>28</v>
      </c>
      <c r="C57" s="24"/>
      <c r="D57" s="24"/>
      <c r="E57" s="24"/>
      <c r="F57" s="24"/>
      <c r="G57" s="73">
        <f>71566.75745-3574.425</f>
        <v>67992.332450000002</v>
      </c>
      <c r="H57" s="74">
        <f>3574.425+(8283.63658-11.99338)</f>
        <v>11846.068200000002</v>
      </c>
      <c r="I57" s="90">
        <v>863.75968999999998</v>
      </c>
      <c r="J57" s="74">
        <f t="shared" ref="J57" si="27">+J56-J58</f>
        <v>23727.787310000043</v>
      </c>
      <c r="K57" s="90">
        <f>133574.27489-9803.56394</f>
        <v>123770.71095000001</v>
      </c>
      <c r="L57" s="17">
        <f>SUM(G57:K57)</f>
        <v>228200.65860000005</v>
      </c>
      <c r="M57" s="17">
        <f t="shared" si="7"/>
        <v>0</v>
      </c>
      <c r="N57" s="17">
        <f t="shared" si="7"/>
        <v>0</v>
      </c>
      <c r="O57" s="17">
        <f t="shared" si="7"/>
        <v>0</v>
      </c>
      <c r="P57" s="137">
        <f t="shared" si="7"/>
        <v>-112.36197000004177</v>
      </c>
      <c r="Q57" s="75">
        <f t="shared" si="7"/>
        <v>-16906.510950000011</v>
      </c>
      <c r="R57" s="75">
        <f t="shared" si="7"/>
        <v>-17018.872920000053</v>
      </c>
      <c r="S57" s="73">
        <v>67992.332450000002</v>
      </c>
      <c r="T57" s="74">
        <v>11846.068200000002</v>
      </c>
      <c r="U57" s="74">
        <v>863.75968999999998</v>
      </c>
      <c r="V57" s="90">
        <v>23615.425340000002</v>
      </c>
      <c r="W57" s="155">
        <f>123770.71095-16906.58261+0.07166</f>
        <v>106864.2</v>
      </c>
      <c r="X57" s="107">
        <f t="shared" ref="X57:X64" si="28">SUM(S57:W57)</f>
        <v>211181.78568</v>
      </c>
      <c r="Y57" s="112">
        <f t="shared" si="4"/>
        <v>211181.8</v>
      </c>
      <c r="Z57" s="112">
        <f>+'4 приложение'!L57</f>
        <v>211181.80000000008</v>
      </c>
      <c r="AA57" s="115">
        <f t="shared" si="9"/>
        <v>0</v>
      </c>
      <c r="AB57" s="115"/>
      <c r="AC57" s="122">
        <f t="shared" si="10"/>
        <v>67992.3</v>
      </c>
      <c r="AD57" s="122">
        <f>+'4 приложение'!G57</f>
        <v>67992.300000000047</v>
      </c>
      <c r="AE57" s="115">
        <f t="shared" si="11"/>
        <v>0</v>
      </c>
      <c r="AF57" s="115"/>
      <c r="AG57" s="115">
        <f t="shared" si="12"/>
        <v>11846.1</v>
      </c>
      <c r="AH57" s="115">
        <f>+'4 приложение'!H57</f>
        <v>11846.1</v>
      </c>
      <c r="AI57" s="115">
        <f t="shared" si="13"/>
        <v>0</v>
      </c>
      <c r="AJ57" s="115"/>
      <c r="AK57" s="112">
        <f t="shared" si="5"/>
        <v>863.8</v>
      </c>
      <c r="AL57" s="112">
        <f>+'4 приложение'!I57</f>
        <v>863.8</v>
      </c>
      <c r="AM57" s="115">
        <f t="shared" si="14"/>
        <v>0</v>
      </c>
      <c r="AN57" s="115"/>
      <c r="AO57" s="112">
        <f t="shared" si="15"/>
        <v>23615.4</v>
      </c>
      <c r="AP57" s="112">
        <f>+'4 приложение'!J57</f>
        <v>23615.4</v>
      </c>
      <c r="AQ57" s="112">
        <f t="shared" si="16"/>
        <v>0</v>
      </c>
      <c r="AR57" s="140">
        <f>ROUND(W57,1)</f>
        <v>106864.2</v>
      </c>
      <c r="AS57" s="112">
        <f>+'4 приложение'!K57</f>
        <v>106864.20000000001</v>
      </c>
      <c r="AT57" s="115">
        <f t="shared" si="17"/>
        <v>0</v>
      </c>
      <c r="AU57" s="115"/>
    </row>
    <row r="58" spans="1:47" ht="31.5" outlineLevel="1" x14ac:dyDescent="0.25">
      <c r="A58" s="178"/>
      <c r="B58" s="18" t="s">
        <v>29</v>
      </c>
      <c r="C58" s="24"/>
      <c r="D58" s="24"/>
      <c r="E58" s="24"/>
      <c r="F58" s="24"/>
      <c r="G58" s="73">
        <f>1300846.89755-64970.7</f>
        <v>1235876.1975500002</v>
      </c>
      <c r="H58" s="74">
        <f>64970.7+(150569.17293-218)</f>
        <v>215321.87293000001</v>
      </c>
      <c r="I58" s="90">
        <v>15700.3004</v>
      </c>
      <c r="J58" s="73">
        <v>431292.86044999998</v>
      </c>
      <c r="K58" s="90">
        <f>2427940.46913-178196.43606</f>
        <v>2249744.0330699999</v>
      </c>
      <c r="L58" s="17">
        <f>SUM(G58:K58)</f>
        <v>4147935.2644000002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37">
        <f t="shared" si="7"/>
        <v>-2042.3698399999994</v>
      </c>
      <c r="Q58" s="75">
        <f t="shared" si="7"/>
        <v>-307306.03306999989</v>
      </c>
      <c r="R58" s="75">
        <f t="shared" si="7"/>
        <v>-309348.40291000018</v>
      </c>
      <c r="S58" s="73">
        <v>1235876.1975500002</v>
      </c>
      <c r="T58" s="74">
        <v>215321.87293000001</v>
      </c>
      <c r="U58" s="74">
        <v>15700.3004</v>
      </c>
      <c r="V58" s="90">
        <v>429250.49060999998</v>
      </c>
      <c r="W58" s="155">
        <f>2249744.03307-307306-0.03307</f>
        <v>1942438</v>
      </c>
      <c r="X58" s="107">
        <f t="shared" si="28"/>
        <v>3838586.86149</v>
      </c>
      <c r="Y58" s="112">
        <f t="shared" si="4"/>
        <v>3838586.9</v>
      </c>
      <c r="Z58" s="112">
        <f>+'4 приложение'!L58</f>
        <v>3838586.9</v>
      </c>
      <c r="AA58" s="115">
        <f t="shared" si="9"/>
        <v>0</v>
      </c>
      <c r="AB58" s="115"/>
      <c r="AC58" s="122">
        <f t="shared" si="10"/>
        <v>1235876.2</v>
      </c>
      <c r="AD58" s="122">
        <f>+'4 приложение'!G58</f>
        <v>1235876.2</v>
      </c>
      <c r="AE58" s="115">
        <f t="shared" si="11"/>
        <v>0</v>
      </c>
      <c r="AF58" s="115"/>
      <c r="AG58" s="115">
        <f t="shared" si="12"/>
        <v>215321.9</v>
      </c>
      <c r="AH58" s="115">
        <f>+'4 приложение'!H58</f>
        <v>215321.9</v>
      </c>
      <c r="AI58" s="115">
        <f t="shared" si="13"/>
        <v>0</v>
      </c>
      <c r="AJ58" s="115"/>
      <c r="AK58" s="112">
        <f t="shared" si="5"/>
        <v>15700.3</v>
      </c>
      <c r="AL58" s="112">
        <f>+'4 приложение'!I58</f>
        <v>15700.3</v>
      </c>
      <c r="AM58" s="115">
        <f t="shared" si="14"/>
        <v>0</v>
      </c>
      <c r="AN58" s="115"/>
      <c r="AO58" s="112">
        <f t="shared" si="15"/>
        <v>429250.5</v>
      </c>
      <c r="AP58" s="112">
        <f>+'4 приложение'!J58</f>
        <v>429250.5</v>
      </c>
      <c r="AQ58" s="112">
        <f t="shared" si="16"/>
        <v>0</v>
      </c>
      <c r="AR58" s="140">
        <f>ROUND(W58,1)</f>
        <v>1942438</v>
      </c>
      <c r="AS58" s="112">
        <f>+'4 приложение'!K58</f>
        <v>1942438</v>
      </c>
      <c r="AT58" s="115">
        <f t="shared" si="17"/>
        <v>0</v>
      </c>
      <c r="AU58" s="115"/>
    </row>
    <row r="59" spans="1:47" ht="15.75" outlineLevel="1" x14ac:dyDescent="0.25">
      <c r="A59" s="25" t="s">
        <v>66</v>
      </c>
      <c r="B59" s="89" t="s">
        <v>207</v>
      </c>
      <c r="C59" s="18"/>
      <c r="D59" s="18"/>
      <c r="E59" s="18"/>
      <c r="F59" s="18"/>
      <c r="M59" s="17">
        <f t="shared" si="7"/>
        <v>0</v>
      </c>
      <c r="N59" s="17">
        <f t="shared" si="7"/>
        <v>0</v>
      </c>
      <c r="O59" s="17">
        <f t="shared" si="7"/>
        <v>0</v>
      </c>
      <c r="P59" s="17">
        <f t="shared" si="7"/>
        <v>0</v>
      </c>
      <c r="Q59" s="17">
        <f t="shared" si="7"/>
        <v>0</v>
      </c>
      <c r="R59" s="17">
        <f t="shared" si="7"/>
        <v>0</v>
      </c>
      <c r="S59" s="17"/>
      <c r="T59" s="17"/>
      <c r="U59" s="30"/>
      <c r="V59" s="17"/>
      <c r="W59" s="17"/>
      <c r="X59" s="107">
        <f t="shared" si="28"/>
        <v>0</v>
      </c>
      <c r="Y59" s="112">
        <f t="shared" si="4"/>
        <v>0</v>
      </c>
      <c r="Z59" s="112">
        <f>+'4 приложение'!L59</f>
        <v>0</v>
      </c>
      <c r="AA59" s="115">
        <f t="shared" si="9"/>
        <v>0</v>
      </c>
      <c r="AB59" s="115"/>
      <c r="AC59" s="122">
        <f t="shared" si="10"/>
        <v>0</v>
      </c>
      <c r="AD59" s="122">
        <f>+'4 приложение'!G59</f>
        <v>0</v>
      </c>
      <c r="AE59" s="115">
        <f t="shared" si="11"/>
        <v>0</v>
      </c>
      <c r="AF59" s="115"/>
      <c r="AG59" s="115">
        <f t="shared" si="12"/>
        <v>0</v>
      </c>
      <c r="AH59" s="115">
        <f>+'4 приложение'!H59</f>
        <v>0</v>
      </c>
      <c r="AI59" s="115">
        <f t="shared" si="13"/>
        <v>0</v>
      </c>
      <c r="AJ59" s="115"/>
      <c r="AK59" s="112">
        <f t="shared" si="5"/>
        <v>0</v>
      </c>
      <c r="AL59" s="112">
        <f>+'4 приложение'!I59</f>
        <v>0</v>
      </c>
      <c r="AM59" s="115">
        <f t="shared" si="14"/>
        <v>0</v>
      </c>
      <c r="AN59" s="115"/>
      <c r="AO59" s="112">
        <f t="shared" si="15"/>
        <v>0</v>
      </c>
      <c r="AP59" s="112">
        <f>+'4 приложение'!J59</f>
        <v>0</v>
      </c>
      <c r="AQ59" s="112">
        <f t="shared" si="16"/>
        <v>0</v>
      </c>
      <c r="AR59" s="112">
        <f t="shared" si="25"/>
        <v>0</v>
      </c>
      <c r="AS59" s="112">
        <f>+'4 приложение'!K59</f>
        <v>0</v>
      </c>
      <c r="AT59" s="115">
        <f>+AS59-AR59</f>
        <v>0</v>
      </c>
      <c r="AU59" s="115"/>
    </row>
    <row r="60" spans="1:47" ht="15.75" outlineLevel="1" x14ac:dyDescent="0.25">
      <c r="A60" s="25"/>
      <c r="B60" s="89" t="s">
        <v>208</v>
      </c>
      <c r="C60" s="18"/>
      <c r="D60" s="18"/>
      <c r="E60" s="18"/>
      <c r="F60" s="18"/>
      <c r="G60" s="17"/>
      <c r="H60" s="30"/>
      <c r="I60" s="17"/>
      <c r="J60" s="17"/>
      <c r="K60" s="17"/>
      <c r="L60" s="17">
        <f t="shared" si="21"/>
        <v>0</v>
      </c>
      <c r="M60" s="17">
        <f t="shared" si="7"/>
        <v>0</v>
      </c>
      <c r="N60" s="17">
        <f t="shared" si="7"/>
        <v>0</v>
      </c>
      <c r="O60" s="17">
        <f t="shared" si="7"/>
        <v>0</v>
      </c>
      <c r="P60" s="17">
        <f t="shared" si="7"/>
        <v>0</v>
      </c>
      <c r="Q60" s="17">
        <f t="shared" si="7"/>
        <v>0</v>
      </c>
      <c r="R60" s="17">
        <f t="shared" si="7"/>
        <v>0</v>
      </c>
      <c r="S60" s="17"/>
      <c r="T60" s="17"/>
      <c r="U60" s="17"/>
      <c r="V60" s="17"/>
      <c r="W60" s="17"/>
      <c r="X60" s="107">
        <f t="shared" si="28"/>
        <v>0</v>
      </c>
      <c r="Y60" s="112">
        <f t="shared" si="4"/>
        <v>0</v>
      </c>
      <c r="Z60" s="112">
        <f>+'4 приложение'!L60</f>
        <v>0</v>
      </c>
      <c r="AA60" s="115">
        <f t="shared" si="9"/>
        <v>0</v>
      </c>
      <c r="AB60" s="115"/>
      <c r="AC60" s="122">
        <f t="shared" si="10"/>
        <v>0</v>
      </c>
      <c r="AD60" s="122">
        <f>+'4 приложение'!G60</f>
        <v>0</v>
      </c>
      <c r="AE60" s="115">
        <f t="shared" si="11"/>
        <v>0</v>
      </c>
      <c r="AF60" s="115"/>
      <c r="AG60" s="115">
        <f t="shared" si="12"/>
        <v>0</v>
      </c>
      <c r="AH60" s="115">
        <f>+'4 приложение'!H60</f>
        <v>0</v>
      </c>
      <c r="AI60" s="115">
        <f t="shared" si="13"/>
        <v>0</v>
      </c>
      <c r="AJ60" s="115"/>
      <c r="AK60" s="112">
        <f t="shared" si="5"/>
        <v>0</v>
      </c>
      <c r="AL60" s="112">
        <f>+'4 приложение'!I60</f>
        <v>0</v>
      </c>
      <c r="AM60" s="115">
        <f t="shared" si="14"/>
        <v>0</v>
      </c>
      <c r="AN60" s="115"/>
      <c r="AO60" s="112">
        <f t="shared" si="15"/>
        <v>0</v>
      </c>
      <c r="AP60" s="112">
        <f>+'4 приложение'!J60</f>
        <v>0</v>
      </c>
      <c r="AQ60" s="112">
        <f t="shared" si="16"/>
        <v>0</v>
      </c>
      <c r="AR60" s="112">
        <f t="shared" si="25"/>
        <v>0</v>
      </c>
      <c r="AS60" s="112">
        <f>+'4 приложение'!K60</f>
        <v>0</v>
      </c>
      <c r="AT60" s="115">
        <f t="shared" si="17"/>
        <v>0</v>
      </c>
      <c r="AU60" s="115"/>
    </row>
    <row r="61" spans="1:47" ht="15.75" outlineLevel="1" x14ac:dyDescent="0.25">
      <c r="A61" s="25" t="s">
        <v>67</v>
      </c>
      <c r="B61" s="18" t="s">
        <v>21</v>
      </c>
      <c r="C61" s="18"/>
      <c r="D61" s="18"/>
      <c r="E61" s="18"/>
      <c r="F61" s="18"/>
      <c r="G61" s="17"/>
      <c r="H61" s="30"/>
      <c r="I61" s="17"/>
      <c r="J61" s="17"/>
      <c r="K61" s="17"/>
      <c r="L61" s="17">
        <f t="shared" si="21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/>
      <c r="T61" s="17"/>
      <c r="U61" s="17"/>
      <c r="V61" s="17"/>
      <c r="W61" s="17"/>
      <c r="X61" s="107">
        <f t="shared" si="28"/>
        <v>0</v>
      </c>
      <c r="Y61" s="112">
        <f t="shared" si="4"/>
        <v>0</v>
      </c>
      <c r="Z61" s="112">
        <f>+'4 приложение'!L61</f>
        <v>0</v>
      </c>
      <c r="AA61" s="115">
        <f t="shared" si="9"/>
        <v>0</v>
      </c>
      <c r="AB61" s="115"/>
      <c r="AC61" s="122">
        <f t="shared" si="10"/>
        <v>0</v>
      </c>
      <c r="AD61" s="122">
        <f>+'4 приложение'!G61</f>
        <v>0</v>
      </c>
      <c r="AE61" s="115">
        <f t="shared" si="11"/>
        <v>0</v>
      </c>
      <c r="AF61" s="115"/>
      <c r="AG61" s="115">
        <f t="shared" si="12"/>
        <v>0</v>
      </c>
      <c r="AH61" s="115">
        <f>+'4 приложение'!H61</f>
        <v>0</v>
      </c>
      <c r="AI61" s="115">
        <f t="shared" si="13"/>
        <v>0</v>
      </c>
      <c r="AJ61" s="115"/>
      <c r="AK61" s="112">
        <f t="shared" si="5"/>
        <v>0</v>
      </c>
      <c r="AL61" s="112">
        <f>+'4 приложение'!I61</f>
        <v>0</v>
      </c>
      <c r="AM61" s="115">
        <f t="shared" si="14"/>
        <v>0</v>
      </c>
      <c r="AN61" s="115"/>
      <c r="AO61" s="112">
        <f t="shared" si="15"/>
        <v>0</v>
      </c>
      <c r="AP61" s="112">
        <f>+'4 приложение'!J61</f>
        <v>0</v>
      </c>
      <c r="AQ61" s="112">
        <f t="shared" si="16"/>
        <v>0</v>
      </c>
      <c r="AR61" s="112">
        <f t="shared" si="25"/>
        <v>0</v>
      </c>
      <c r="AS61" s="112">
        <f>+'4 приложение'!K61</f>
        <v>0</v>
      </c>
      <c r="AT61" s="115">
        <f t="shared" si="17"/>
        <v>0</v>
      </c>
      <c r="AU61" s="115"/>
    </row>
    <row r="62" spans="1:47" ht="15.75" outlineLevel="1" x14ac:dyDescent="0.25">
      <c r="A62" s="150" t="s">
        <v>68</v>
      </c>
      <c r="B62" s="32" t="s">
        <v>22</v>
      </c>
      <c r="C62" s="32"/>
      <c r="D62" s="32"/>
      <c r="E62" s="32"/>
      <c r="F62" s="32"/>
      <c r="G62" s="17"/>
      <c r="H62" s="30"/>
      <c r="I62" s="17"/>
      <c r="J62" s="17"/>
      <c r="K62" s="17"/>
      <c r="L62" s="17">
        <f t="shared" si="21"/>
        <v>0</v>
      </c>
      <c r="M62" s="17">
        <f t="shared" si="7"/>
        <v>0</v>
      </c>
      <c r="N62" s="17">
        <f t="shared" si="7"/>
        <v>0</v>
      </c>
      <c r="O62" s="17">
        <f t="shared" si="7"/>
        <v>0</v>
      </c>
      <c r="P62" s="17">
        <f t="shared" si="7"/>
        <v>0</v>
      </c>
      <c r="Q62" s="17">
        <f t="shared" si="7"/>
        <v>0</v>
      </c>
      <c r="R62" s="17">
        <f t="shared" si="7"/>
        <v>0</v>
      </c>
      <c r="S62" s="17"/>
      <c r="T62" s="75"/>
      <c r="U62" s="17"/>
      <c r="V62" s="17"/>
      <c r="W62" s="17"/>
      <c r="X62" s="107">
        <f t="shared" si="28"/>
        <v>0</v>
      </c>
      <c r="Y62" s="112">
        <f t="shared" si="4"/>
        <v>0</v>
      </c>
      <c r="Z62" s="112">
        <f>+'4 приложение'!L62</f>
        <v>0</v>
      </c>
      <c r="AA62" s="115">
        <f t="shared" si="9"/>
        <v>0</v>
      </c>
      <c r="AB62" s="115"/>
      <c r="AC62" s="122">
        <f t="shared" si="10"/>
        <v>0</v>
      </c>
      <c r="AD62" s="122">
        <f>+'4 приложение'!G62</f>
        <v>0</v>
      </c>
      <c r="AE62" s="115">
        <f t="shared" si="11"/>
        <v>0</v>
      </c>
      <c r="AF62" s="115"/>
      <c r="AG62" s="115">
        <f t="shared" si="12"/>
        <v>0</v>
      </c>
      <c r="AH62" s="115">
        <f>+'4 приложение'!H62</f>
        <v>0</v>
      </c>
      <c r="AI62" s="115">
        <f t="shared" si="13"/>
        <v>0</v>
      </c>
      <c r="AJ62" s="115"/>
      <c r="AK62" s="112">
        <f t="shared" si="5"/>
        <v>0</v>
      </c>
      <c r="AL62" s="112">
        <f>+'4 приложение'!I62</f>
        <v>0</v>
      </c>
      <c r="AM62" s="115">
        <f t="shared" si="14"/>
        <v>0</v>
      </c>
      <c r="AN62" s="115"/>
      <c r="AO62" s="112">
        <f t="shared" si="15"/>
        <v>0</v>
      </c>
      <c r="AP62" s="112">
        <f>+'4 приложение'!J62</f>
        <v>0</v>
      </c>
      <c r="AQ62" s="112">
        <f t="shared" si="16"/>
        <v>0</v>
      </c>
      <c r="AR62" s="112">
        <f t="shared" si="25"/>
        <v>0</v>
      </c>
      <c r="AS62" s="112">
        <f>+'4 приложение'!K62</f>
        <v>0</v>
      </c>
      <c r="AT62" s="115">
        <f t="shared" si="17"/>
        <v>0</v>
      </c>
      <c r="AU62" s="115"/>
    </row>
    <row r="63" spans="1:47" s="86" customFormat="1" ht="15.75" outlineLevel="1" x14ac:dyDescent="0.25">
      <c r="A63" s="170" t="s">
        <v>69</v>
      </c>
      <c r="B63" s="83" t="s">
        <v>28</v>
      </c>
      <c r="C63" s="87"/>
      <c r="D63" s="87"/>
      <c r="E63" s="87"/>
      <c r="F63" s="87"/>
      <c r="G63" s="85"/>
      <c r="H63" s="85">
        <v>7339.7098299999998</v>
      </c>
      <c r="I63" s="85"/>
      <c r="J63" s="85"/>
      <c r="K63" s="85"/>
      <c r="L63" s="17">
        <f t="shared" si="21"/>
        <v>7339.7098299999998</v>
      </c>
      <c r="M63" s="17">
        <f t="shared" ref="M63:R64" si="29">+S63-G63</f>
        <v>0</v>
      </c>
      <c r="N63" s="17">
        <f t="shared" si="29"/>
        <v>0</v>
      </c>
      <c r="O63" s="17">
        <f t="shared" si="29"/>
        <v>0</v>
      </c>
      <c r="P63" s="17">
        <f t="shared" si="29"/>
        <v>0</v>
      </c>
      <c r="Q63" s="17">
        <f t="shared" si="29"/>
        <v>0</v>
      </c>
      <c r="R63" s="17">
        <f t="shared" si="29"/>
        <v>0</v>
      </c>
      <c r="S63" s="85"/>
      <c r="T63" s="88">
        <v>7339.7098299999998</v>
      </c>
      <c r="U63" s="85"/>
      <c r="V63" s="85"/>
      <c r="W63" s="85"/>
      <c r="X63" s="107">
        <f t="shared" si="28"/>
        <v>7339.7098299999998</v>
      </c>
      <c r="Y63" s="112">
        <f t="shared" si="4"/>
        <v>7339.7</v>
      </c>
      <c r="Z63" s="112">
        <f>+'4 приложение'!L63</f>
        <v>7339.7</v>
      </c>
      <c r="AA63" s="115">
        <f t="shared" si="9"/>
        <v>0</v>
      </c>
      <c r="AB63" s="115"/>
      <c r="AC63" s="122">
        <f t="shared" si="10"/>
        <v>0</v>
      </c>
      <c r="AD63" s="122">
        <f>+'4 приложение'!G63</f>
        <v>0</v>
      </c>
      <c r="AE63" s="115">
        <f t="shared" si="11"/>
        <v>0</v>
      </c>
      <c r="AF63" s="115"/>
      <c r="AG63" s="115">
        <f t="shared" si="12"/>
        <v>7339.7</v>
      </c>
      <c r="AH63" s="115">
        <f>+'4 приложение'!H63</f>
        <v>7339.7</v>
      </c>
      <c r="AI63" s="115">
        <f t="shared" si="13"/>
        <v>0</v>
      </c>
      <c r="AJ63" s="115"/>
      <c r="AK63" s="112">
        <f t="shared" si="5"/>
        <v>0</v>
      </c>
      <c r="AL63" s="112">
        <f>+'4 приложение'!I63</f>
        <v>0</v>
      </c>
      <c r="AM63" s="115">
        <f t="shared" si="14"/>
        <v>0</v>
      </c>
      <c r="AN63" s="115"/>
      <c r="AO63" s="112">
        <f t="shared" si="15"/>
        <v>0</v>
      </c>
      <c r="AP63" s="112">
        <f>+'4 приложение'!J63</f>
        <v>0</v>
      </c>
      <c r="AQ63" s="112">
        <f t="shared" si="16"/>
        <v>0</v>
      </c>
      <c r="AR63" s="112">
        <f t="shared" si="25"/>
        <v>0</v>
      </c>
      <c r="AS63" s="112">
        <f>+'4 приложение'!K63</f>
        <v>0</v>
      </c>
      <c r="AT63" s="115">
        <f t="shared" si="17"/>
        <v>0</v>
      </c>
      <c r="AU63" s="115"/>
    </row>
    <row r="64" spans="1:47" s="86" customFormat="1" ht="63" outlineLevel="1" x14ac:dyDescent="0.25">
      <c r="A64" s="171"/>
      <c r="B64" s="87" t="s">
        <v>206</v>
      </c>
      <c r="C64" s="87"/>
      <c r="D64" s="87"/>
      <c r="E64" s="87"/>
      <c r="F64" s="87"/>
      <c r="G64" s="85"/>
      <c r="H64" s="88">
        <v>133411.70000000001</v>
      </c>
      <c r="I64" s="85"/>
      <c r="J64" s="85"/>
      <c r="K64" s="85"/>
      <c r="L64" s="17">
        <f t="shared" si="21"/>
        <v>133411.70000000001</v>
      </c>
      <c r="M64" s="17">
        <f t="shared" si="29"/>
        <v>0</v>
      </c>
      <c r="N64" s="17">
        <f t="shared" si="29"/>
        <v>0</v>
      </c>
      <c r="O64" s="17">
        <f t="shared" si="29"/>
        <v>0</v>
      </c>
      <c r="P64" s="17">
        <f t="shared" si="29"/>
        <v>0</v>
      </c>
      <c r="Q64" s="17">
        <f t="shared" si="29"/>
        <v>0</v>
      </c>
      <c r="R64" s="17">
        <f t="shared" si="29"/>
        <v>0</v>
      </c>
      <c r="S64" s="85"/>
      <c r="T64" s="88">
        <v>133411.70000000001</v>
      </c>
      <c r="U64" s="85"/>
      <c r="V64" s="85"/>
      <c r="W64" s="85"/>
      <c r="X64" s="107">
        <f t="shared" si="28"/>
        <v>133411.70000000001</v>
      </c>
      <c r="Y64" s="112">
        <f t="shared" si="4"/>
        <v>133411.70000000001</v>
      </c>
      <c r="Z64" s="112">
        <f>+'4 приложение'!L64</f>
        <v>133411.70000000001</v>
      </c>
      <c r="AA64" s="115">
        <f t="shared" si="9"/>
        <v>0</v>
      </c>
      <c r="AB64" s="115"/>
      <c r="AC64" s="122">
        <f t="shared" si="10"/>
        <v>0</v>
      </c>
      <c r="AD64" s="122">
        <f>+'4 приложение'!G64</f>
        <v>0</v>
      </c>
      <c r="AE64" s="115">
        <f t="shared" si="11"/>
        <v>0</v>
      </c>
      <c r="AF64" s="115"/>
      <c r="AG64" s="115">
        <f t="shared" si="12"/>
        <v>133411.70000000001</v>
      </c>
      <c r="AH64" s="115">
        <f>+'4 приложение'!H64</f>
        <v>133411.70000000001</v>
      </c>
      <c r="AI64" s="115">
        <f t="shared" si="13"/>
        <v>0</v>
      </c>
      <c r="AJ64" s="115"/>
      <c r="AK64" s="112">
        <f t="shared" si="5"/>
        <v>0</v>
      </c>
      <c r="AL64" s="112">
        <f>+'4 приложение'!I64</f>
        <v>0</v>
      </c>
      <c r="AM64" s="115">
        <f t="shared" si="14"/>
        <v>0</v>
      </c>
      <c r="AN64" s="115"/>
      <c r="AO64" s="112">
        <f t="shared" si="15"/>
        <v>0</v>
      </c>
      <c r="AP64" s="112">
        <f>+'4 приложение'!J64</f>
        <v>0</v>
      </c>
      <c r="AQ64" s="112">
        <f t="shared" si="16"/>
        <v>0</v>
      </c>
      <c r="AR64" s="112">
        <f t="shared" si="25"/>
        <v>0</v>
      </c>
      <c r="AS64" s="112">
        <f>+'4 приложение'!K64</f>
        <v>0</v>
      </c>
      <c r="AT64" s="115">
        <f t="shared" si="17"/>
        <v>0</v>
      </c>
      <c r="AU64" s="115"/>
    </row>
    <row r="65" spans="1:24" ht="47.25" hidden="1" customHeight="1" outlineLevel="1" x14ac:dyDescent="0.25">
      <c r="A65" s="34" t="s">
        <v>70</v>
      </c>
      <c r="B65" s="35" t="s">
        <v>71</v>
      </c>
      <c r="C65" s="36"/>
      <c r="D65" s="36"/>
      <c r="E65" s="36"/>
      <c r="F65" s="36"/>
      <c r="G65" s="17"/>
      <c r="H65" s="17">
        <v>133411.70000000001</v>
      </c>
      <c r="I65" s="17"/>
      <c r="J65" s="17"/>
      <c r="K65" s="17"/>
      <c r="L65" s="17">
        <v>133411.70000000001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07"/>
    </row>
    <row r="66" spans="1:24" ht="15.75" hidden="1" customHeight="1" outlineLevel="1" x14ac:dyDescent="0.25">
      <c r="A66" s="36" t="s">
        <v>72</v>
      </c>
      <c r="B66" s="37" t="s">
        <v>26</v>
      </c>
      <c r="C66" s="36"/>
      <c r="D66" s="36"/>
      <c r="E66" s="36"/>
      <c r="F66" s="36"/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f t="shared" ref="L66:L128" si="30">SUM(G66:K66)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07"/>
    </row>
    <row r="67" spans="1:24" ht="15.75" hidden="1" customHeight="1" outlineLevel="1" x14ac:dyDescent="0.25">
      <c r="A67" s="180" t="s">
        <v>73</v>
      </c>
      <c r="B67" s="37" t="s">
        <v>28</v>
      </c>
      <c r="C67" s="36"/>
      <c r="D67" s="36"/>
      <c r="E67" s="36"/>
      <c r="F67" s="36"/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f t="shared" si="30"/>
        <v>0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07"/>
    </row>
    <row r="68" spans="1:24" ht="15.75" hidden="1" customHeight="1" outlineLevel="1" x14ac:dyDescent="0.25">
      <c r="A68" s="181"/>
      <c r="B68" s="37" t="s">
        <v>29</v>
      </c>
      <c r="C68" s="36"/>
      <c r="D68" s="36"/>
      <c r="E68" s="36"/>
      <c r="F68" s="36"/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f t="shared" si="30"/>
        <v>0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07"/>
    </row>
    <row r="69" spans="1:24" ht="15.75" hidden="1" customHeight="1" outlineLevel="1" x14ac:dyDescent="0.25">
      <c r="A69" s="36" t="s">
        <v>74</v>
      </c>
      <c r="B69" s="37" t="s">
        <v>75</v>
      </c>
      <c r="C69" s="36"/>
      <c r="D69" s="36"/>
      <c r="E69" s="36"/>
      <c r="F69" s="36"/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f t="shared" si="30"/>
        <v>0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07"/>
    </row>
    <row r="70" spans="1:24" ht="31.5" hidden="1" customHeight="1" outlineLevel="1" x14ac:dyDescent="0.25">
      <c r="A70" s="36"/>
      <c r="B70" s="37" t="s">
        <v>20</v>
      </c>
      <c r="C70" s="36"/>
      <c r="D70" s="36"/>
      <c r="E70" s="36"/>
      <c r="F70" s="36"/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f t="shared" si="30"/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07"/>
    </row>
    <row r="71" spans="1:24" ht="15.75" hidden="1" customHeight="1" outlineLevel="1" x14ac:dyDescent="0.25">
      <c r="A71" s="36" t="s">
        <v>76</v>
      </c>
      <c r="B71" s="37" t="s">
        <v>77</v>
      </c>
      <c r="C71" s="36"/>
      <c r="D71" s="36"/>
      <c r="E71" s="36"/>
      <c r="F71" s="3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f t="shared" si="30"/>
        <v>0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07"/>
    </row>
    <row r="72" spans="1:24" ht="15.75" hidden="1" customHeight="1" outlineLevel="1" x14ac:dyDescent="0.25">
      <c r="A72" s="36" t="s">
        <v>78</v>
      </c>
      <c r="B72" s="37" t="s">
        <v>22</v>
      </c>
      <c r="C72" s="36"/>
      <c r="D72" s="36"/>
      <c r="E72" s="36"/>
      <c r="F72" s="36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f t="shared" si="30"/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07"/>
    </row>
    <row r="73" spans="1:24" ht="126" hidden="1" customHeight="1" outlineLevel="1" x14ac:dyDescent="0.25">
      <c r="A73" s="34" t="s">
        <v>79</v>
      </c>
      <c r="B73" s="35" t="s">
        <v>80</v>
      </c>
      <c r="C73" s="36"/>
      <c r="D73" s="36"/>
      <c r="E73" s="36"/>
      <c r="F73" s="36"/>
      <c r="G73" s="38"/>
      <c r="H73" s="38"/>
      <c r="I73" s="38"/>
      <c r="J73" s="38"/>
      <c r="K73" s="38"/>
      <c r="L73" s="17"/>
      <c r="M73" s="78"/>
      <c r="N73" s="78"/>
      <c r="O73" s="78"/>
      <c r="P73" s="78"/>
      <c r="Q73" s="78"/>
      <c r="R73" s="78"/>
      <c r="S73" s="38"/>
      <c r="T73" s="38"/>
      <c r="U73" s="38"/>
      <c r="V73" s="38"/>
      <c r="W73" s="38"/>
      <c r="X73" s="107"/>
    </row>
    <row r="74" spans="1:24" ht="15.75" hidden="1" customHeight="1" outlineLevel="1" x14ac:dyDescent="0.25">
      <c r="A74" s="36" t="s">
        <v>81</v>
      </c>
      <c r="B74" s="37" t="s">
        <v>26</v>
      </c>
      <c r="C74" s="36"/>
      <c r="D74" s="36"/>
      <c r="E74" s="36"/>
      <c r="F74" s="36"/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f t="shared" si="30"/>
        <v>0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07"/>
    </row>
    <row r="75" spans="1:24" ht="15.75" hidden="1" customHeight="1" outlineLevel="1" x14ac:dyDescent="0.25">
      <c r="A75" s="36" t="s">
        <v>82</v>
      </c>
      <c r="B75" s="37" t="s">
        <v>28</v>
      </c>
      <c r="C75" s="36"/>
      <c r="D75" s="36"/>
      <c r="E75" s="36"/>
      <c r="F75" s="36"/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f t="shared" si="30"/>
        <v>0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07"/>
    </row>
    <row r="76" spans="1:24" ht="15.75" hidden="1" customHeight="1" outlineLevel="1" x14ac:dyDescent="0.25">
      <c r="A76" s="36"/>
      <c r="B76" s="37" t="s">
        <v>29</v>
      </c>
      <c r="C76" s="36"/>
      <c r="D76" s="36"/>
      <c r="E76" s="36"/>
      <c r="F76" s="36"/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f t="shared" si="30"/>
        <v>0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07"/>
    </row>
    <row r="77" spans="1:24" ht="15.75" hidden="1" customHeight="1" outlineLevel="1" x14ac:dyDescent="0.25">
      <c r="A77" s="36" t="s">
        <v>83</v>
      </c>
      <c r="B77" s="37" t="s">
        <v>75</v>
      </c>
      <c r="C77" s="36"/>
      <c r="D77" s="36"/>
      <c r="E77" s="36"/>
      <c r="F77" s="36"/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f t="shared" si="30"/>
        <v>0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07"/>
    </row>
    <row r="78" spans="1:24" ht="31.5" hidden="1" customHeight="1" outlineLevel="1" x14ac:dyDescent="0.25">
      <c r="A78" s="36"/>
      <c r="B78" s="37" t="s">
        <v>20</v>
      </c>
      <c r="C78" s="36"/>
      <c r="D78" s="36"/>
      <c r="E78" s="36"/>
      <c r="F78" s="36"/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f t="shared" si="30"/>
        <v>0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07"/>
    </row>
    <row r="79" spans="1:24" ht="15.75" hidden="1" customHeight="1" outlineLevel="1" x14ac:dyDescent="0.25">
      <c r="A79" s="36" t="s">
        <v>84</v>
      </c>
      <c r="B79" s="37" t="s">
        <v>77</v>
      </c>
      <c r="C79" s="36"/>
      <c r="D79" s="36"/>
      <c r="E79" s="36"/>
      <c r="F79" s="36"/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f t="shared" si="30"/>
        <v>0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07"/>
    </row>
    <row r="80" spans="1:24" ht="15.75" hidden="1" customHeight="1" outlineLevel="1" x14ac:dyDescent="0.25">
      <c r="A80" s="36" t="s">
        <v>85</v>
      </c>
      <c r="B80" s="37" t="s">
        <v>22</v>
      </c>
      <c r="C80" s="36"/>
      <c r="D80" s="36"/>
      <c r="E80" s="36"/>
      <c r="F80" s="36"/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f t="shared" si="30"/>
        <v>0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7"/>
    </row>
    <row r="81" spans="1:24" ht="63" hidden="1" customHeight="1" outlineLevel="1" x14ac:dyDescent="0.25">
      <c r="A81" s="34" t="s">
        <v>86</v>
      </c>
      <c r="B81" s="35" t="s">
        <v>87</v>
      </c>
      <c r="C81" s="36"/>
      <c r="D81" s="36"/>
      <c r="E81" s="36"/>
      <c r="F81" s="36"/>
      <c r="G81" s="38"/>
      <c r="H81" s="38"/>
      <c r="I81" s="38"/>
      <c r="J81" s="38"/>
      <c r="K81" s="38"/>
      <c r="L81" s="17"/>
      <c r="M81" s="78"/>
      <c r="N81" s="78"/>
      <c r="O81" s="78"/>
      <c r="P81" s="78"/>
      <c r="Q81" s="78"/>
      <c r="R81" s="78"/>
      <c r="S81" s="38"/>
      <c r="T81" s="38"/>
      <c r="U81" s="38"/>
      <c r="V81" s="38"/>
      <c r="W81" s="38"/>
      <c r="X81" s="107"/>
    </row>
    <row r="82" spans="1:24" ht="15.75" hidden="1" customHeight="1" outlineLevel="1" x14ac:dyDescent="0.25">
      <c r="A82" s="36" t="s">
        <v>88</v>
      </c>
      <c r="B82" s="37" t="s">
        <v>26</v>
      </c>
      <c r="C82" s="36"/>
      <c r="D82" s="36"/>
      <c r="E82" s="36"/>
      <c r="F82" s="36"/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f t="shared" si="30"/>
        <v>0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07"/>
    </row>
    <row r="83" spans="1:24" ht="15.75" hidden="1" customHeight="1" outlineLevel="1" x14ac:dyDescent="0.25">
      <c r="A83" s="36" t="s">
        <v>89</v>
      </c>
      <c r="B83" s="37" t="s">
        <v>28</v>
      </c>
      <c r="C83" s="39"/>
      <c r="D83" s="39"/>
      <c r="E83" s="39"/>
      <c r="F83" s="39"/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f t="shared" si="30"/>
        <v>0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07"/>
    </row>
    <row r="84" spans="1:24" ht="15.75" hidden="1" customHeight="1" outlineLevel="1" x14ac:dyDescent="0.25">
      <c r="A84" s="36"/>
      <c r="B84" s="37" t="s">
        <v>29</v>
      </c>
      <c r="C84" s="39"/>
      <c r="D84" s="39"/>
      <c r="E84" s="39"/>
      <c r="F84" s="39"/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f t="shared" si="30"/>
        <v>0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07"/>
    </row>
    <row r="85" spans="1:24" ht="15.75" hidden="1" customHeight="1" outlineLevel="1" x14ac:dyDescent="0.25">
      <c r="A85" s="36" t="s">
        <v>90</v>
      </c>
      <c r="B85" s="37" t="s">
        <v>75</v>
      </c>
      <c r="C85" s="39"/>
      <c r="D85" s="39"/>
      <c r="E85" s="39"/>
      <c r="F85" s="39"/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f t="shared" si="30"/>
        <v>0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07"/>
    </row>
    <row r="86" spans="1:24" ht="31.5" hidden="1" customHeight="1" outlineLevel="1" x14ac:dyDescent="0.25">
      <c r="A86" s="36"/>
      <c r="B86" s="37" t="s">
        <v>20</v>
      </c>
      <c r="C86" s="39"/>
      <c r="D86" s="39"/>
      <c r="E86" s="39"/>
      <c r="F86" s="39"/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f t="shared" si="30"/>
        <v>0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07"/>
    </row>
    <row r="87" spans="1:24" ht="15.75" hidden="1" customHeight="1" outlineLevel="1" x14ac:dyDescent="0.25">
      <c r="A87" s="36" t="s">
        <v>91</v>
      </c>
      <c r="B87" s="37" t="s">
        <v>77</v>
      </c>
      <c r="C87" s="36"/>
      <c r="D87" s="36"/>
      <c r="E87" s="36"/>
      <c r="F87" s="36"/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f t="shared" si="30"/>
        <v>0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07"/>
    </row>
    <row r="88" spans="1:24" ht="15.75" hidden="1" customHeight="1" outlineLevel="1" x14ac:dyDescent="0.25">
      <c r="A88" s="36" t="s">
        <v>92</v>
      </c>
      <c r="B88" s="37" t="s">
        <v>22</v>
      </c>
      <c r="C88" s="36"/>
      <c r="D88" s="36"/>
      <c r="E88" s="36"/>
      <c r="F88" s="36"/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f t="shared" si="30"/>
        <v>0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07"/>
    </row>
    <row r="89" spans="1:24" ht="94.5" hidden="1" customHeight="1" outlineLevel="1" x14ac:dyDescent="0.25">
      <c r="A89" s="34" t="s">
        <v>93</v>
      </c>
      <c r="B89" s="35" t="s">
        <v>94</v>
      </c>
      <c r="C89" s="36"/>
      <c r="D89" s="36"/>
      <c r="E89" s="36"/>
      <c r="F89" s="36"/>
      <c r="G89" s="38"/>
      <c r="H89" s="38"/>
      <c r="I89" s="38"/>
      <c r="J89" s="38"/>
      <c r="K89" s="38"/>
      <c r="L89" s="17"/>
      <c r="M89" s="78"/>
      <c r="N89" s="78"/>
      <c r="O89" s="78"/>
      <c r="P89" s="78"/>
      <c r="Q89" s="78"/>
      <c r="R89" s="78"/>
      <c r="S89" s="38"/>
      <c r="T89" s="38"/>
      <c r="U89" s="38"/>
      <c r="V89" s="38"/>
      <c r="W89" s="38"/>
      <c r="X89" s="107"/>
    </row>
    <row r="90" spans="1:24" ht="15.75" hidden="1" customHeight="1" outlineLevel="1" x14ac:dyDescent="0.25">
      <c r="A90" s="36" t="s">
        <v>95</v>
      </c>
      <c r="B90" s="37" t="s">
        <v>26</v>
      </c>
      <c r="C90" s="36"/>
      <c r="D90" s="36"/>
      <c r="E90" s="36"/>
      <c r="F90" s="36"/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f t="shared" si="30"/>
        <v>0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07"/>
    </row>
    <row r="91" spans="1:24" ht="15.75" hidden="1" customHeight="1" outlineLevel="1" x14ac:dyDescent="0.25">
      <c r="A91" s="36" t="s">
        <v>96</v>
      </c>
      <c r="B91" s="37" t="s">
        <v>28</v>
      </c>
      <c r="C91" s="36"/>
      <c r="D91" s="36"/>
      <c r="E91" s="36"/>
      <c r="F91" s="36"/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f t="shared" si="30"/>
        <v>0</v>
      </c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07"/>
    </row>
    <row r="92" spans="1:24" ht="15.75" hidden="1" customHeight="1" outlineLevel="1" x14ac:dyDescent="0.25">
      <c r="A92" s="36"/>
      <c r="B92" s="37" t="s">
        <v>29</v>
      </c>
      <c r="C92" s="36"/>
      <c r="D92" s="36"/>
      <c r="E92" s="36"/>
      <c r="F92" s="36"/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f t="shared" si="30"/>
        <v>0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07"/>
    </row>
    <row r="93" spans="1:24" ht="15.75" hidden="1" customHeight="1" outlineLevel="1" x14ac:dyDescent="0.25">
      <c r="A93" s="36" t="s">
        <v>97</v>
      </c>
      <c r="B93" s="37" t="s">
        <v>75</v>
      </c>
      <c r="C93" s="36"/>
      <c r="D93" s="36"/>
      <c r="E93" s="36"/>
      <c r="F93" s="36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f t="shared" si="30"/>
        <v>0</v>
      </c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07"/>
    </row>
    <row r="94" spans="1:24" ht="31.5" hidden="1" customHeight="1" outlineLevel="1" x14ac:dyDescent="0.25">
      <c r="A94" s="36"/>
      <c r="B94" s="37" t="s">
        <v>20</v>
      </c>
      <c r="C94" s="36"/>
      <c r="D94" s="36"/>
      <c r="E94" s="36"/>
      <c r="F94" s="36"/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f t="shared" si="30"/>
        <v>0</v>
      </c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07"/>
    </row>
    <row r="95" spans="1:24" ht="15.75" hidden="1" customHeight="1" outlineLevel="1" x14ac:dyDescent="0.25">
      <c r="A95" s="36" t="s">
        <v>98</v>
      </c>
      <c r="B95" s="37" t="s">
        <v>77</v>
      </c>
      <c r="C95" s="36"/>
      <c r="D95" s="36"/>
      <c r="E95" s="36"/>
      <c r="F95" s="36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f t="shared" si="30"/>
        <v>0</v>
      </c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07"/>
    </row>
    <row r="96" spans="1:24" ht="15.75" hidden="1" customHeight="1" outlineLevel="1" x14ac:dyDescent="0.25">
      <c r="A96" s="36" t="s">
        <v>99</v>
      </c>
      <c r="B96" s="37" t="s">
        <v>22</v>
      </c>
      <c r="C96" s="36"/>
      <c r="D96" s="36"/>
      <c r="E96" s="36"/>
      <c r="F96" s="36"/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f t="shared" si="30"/>
        <v>0</v>
      </c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07"/>
    </row>
    <row r="97" spans="1:24" ht="110.25" hidden="1" customHeight="1" outlineLevel="1" x14ac:dyDescent="0.25">
      <c r="A97" s="34" t="s">
        <v>100</v>
      </c>
      <c r="B97" s="35" t="s">
        <v>101</v>
      </c>
      <c r="C97" s="36"/>
      <c r="D97" s="36"/>
      <c r="E97" s="36"/>
      <c r="F97" s="36"/>
      <c r="G97" s="38"/>
      <c r="H97" s="38"/>
      <c r="I97" s="38"/>
      <c r="J97" s="38"/>
      <c r="K97" s="38"/>
      <c r="L97" s="17"/>
      <c r="M97" s="78"/>
      <c r="N97" s="78"/>
      <c r="O97" s="78"/>
      <c r="P97" s="78"/>
      <c r="Q97" s="78"/>
      <c r="R97" s="78"/>
      <c r="S97" s="38"/>
      <c r="T97" s="38"/>
      <c r="U97" s="38"/>
      <c r="V97" s="38"/>
      <c r="W97" s="38"/>
      <c r="X97" s="107"/>
    </row>
    <row r="98" spans="1:24" ht="15.75" hidden="1" customHeight="1" outlineLevel="1" x14ac:dyDescent="0.25">
      <c r="A98" s="36" t="s">
        <v>102</v>
      </c>
      <c r="B98" s="37" t="s">
        <v>26</v>
      </c>
      <c r="C98" s="36"/>
      <c r="D98" s="36"/>
      <c r="E98" s="36"/>
      <c r="F98" s="36"/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f t="shared" si="30"/>
        <v>0</v>
      </c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07"/>
    </row>
    <row r="99" spans="1:24" ht="15.75" hidden="1" customHeight="1" outlineLevel="1" x14ac:dyDescent="0.25">
      <c r="A99" s="36" t="s">
        <v>103</v>
      </c>
      <c r="B99" s="37" t="s">
        <v>28</v>
      </c>
      <c r="C99" s="36"/>
      <c r="D99" s="36"/>
      <c r="E99" s="36"/>
      <c r="F99" s="36"/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f t="shared" si="30"/>
        <v>0</v>
      </c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07"/>
    </row>
    <row r="100" spans="1:24" ht="15.75" hidden="1" customHeight="1" outlineLevel="1" x14ac:dyDescent="0.25">
      <c r="A100" s="36"/>
      <c r="B100" s="37" t="s">
        <v>29</v>
      </c>
      <c r="C100" s="36"/>
      <c r="D100" s="36"/>
      <c r="E100" s="36"/>
      <c r="F100" s="36"/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f t="shared" si="30"/>
        <v>0</v>
      </c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07"/>
    </row>
    <row r="101" spans="1:24" ht="15.75" hidden="1" customHeight="1" outlineLevel="1" x14ac:dyDescent="0.25">
      <c r="A101" s="36" t="s">
        <v>104</v>
      </c>
      <c r="B101" s="37" t="s">
        <v>75</v>
      </c>
      <c r="C101" s="36"/>
      <c r="D101" s="36"/>
      <c r="E101" s="36"/>
      <c r="F101" s="36"/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f t="shared" si="30"/>
        <v>0</v>
      </c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07"/>
    </row>
    <row r="102" spans="1:24" ht="31.5" hidden="1" customHeight="1" outlineLevel="1" x14ac:dyDescent="0.25">
      <c r="A102" s="36"/>
      <c r="B102" s="37" t="s">
        <v>20</v>
      </c>
      <c r="C102" s="36"/>
      <c r="D102" s="36"/>
      <c r="E102" s="36"/>
      <c r="F102" s="36"/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f t="shared" si="30"/>
        <v>0</v>
      </c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07"/>
    </row>
    <row r="103" spans="1:24" ht="15.75" hidden="1" customHeight="1" outlineLevel="1" x14ac:dyDescent="0.25">
      <c r="A103" s="36" t="s">
        <v>105</v>
      </c>
      <c r="B103" s="37" t="s">
        <v>77</v>
      </c>
      <c r="C103" s="36"/>
      <c r="D103" s="36"/>
      <c r="E103" s="36"/>
      <c r="F103" s="36"/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f t="shared" si="30"/>
        <v>0</v>
      </c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07"/>
    </row>
    <row r="104" spans="1:24" ht="15.75" hidden="1" customHeight="1" outlineLevel="1" x14ac:dyDescent="0.25">
      <c r="A104" s="36" t="s">
        <v>106</v>
      </c>
      <c r="B104" s="37" t="s">
        <v>22</v>
      </c>
      <c r="C104" s="36"/>
      <c r="D104" s="36"/>
      <c r="E104" s="36"/>
      <c r="F104" s="36"/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f t="shared" si="30"/>
        <v>0</v>
      </c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07"/>
    </row>
    <row r="105" spans="1:24" ht="126" hidden="1" customHeight="1" outlineLevel="1" x14ac:dyDescent="0.25">
      <c r="A105" s="34" t="s">
        <v>107</v>
      </c>
      <c r="B105" s="35" t="s">
        <v>108</v>
      </c>
      <c r="C105" s="36"/>
      <c r="D105" s="36"/>
      <c r="E105" s="36"/>
      <c r="F105" s="36"/>
      <c r="G105" s="38"/>
      <c r="H105" s="38"/>
      <c r="I105" s="38"/>
      <c r="J105" s="38"/>
      <c r="K105" s="38"/>
      <c r="L105" s="17"/>
      <c r="M105" s="78"/>
      <c r="N105" s="78"/>
      <c r="O105" s="78"/>
      <c r="P105" s="78"/>
      <c r="Q105" s="78"/>
      <c r="R105" s="78"/>
      <c r="S105" s="38"/>
      <c r="T105" s="38"/>
      <c r="U105" s="38"/>
      <c r="V105" s="38"/>
      <c r="W105" s="38"/>
      <c r="X105" s="107"/>
    </row>
    <row r="106" spans="1:24" ht="15.75" hidden="1" customHeight="1" outlineLevel="1" x14ac:dyDescent="0.25">
      <c r="A106" s="36" t="s">
        <v>109</v>
      </c>
      <c r="B106" s="37" t="s">
        <v>26</v>
      </c>
      <c r="C106" s="36"/>
      <c r="D106" s="36"/>
      <c r="E106" s="36"/>
      <c r="F106" s="36"/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f t="shared" si="30"/>
        <v>0</v>
      </c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07"/>
    </row>
    <row r="107" spans="1:24" ht="15.75" hidden="1" customHeight="1" outlineLevel="1" x14ac:dyDescent="0.25">
      <c r="A107" s="36" t="s">
        <v>110</v>
      </c>
      <c r="B107" s="37" t="s">
        <v>28</v>
      </c>
      <c r="C107" s="36"/>
      <c r="D107" s="36"/>
      <c r="E107" s="36"/>
      <c r="F107" s="36"/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f t="shared" si="30"/>
        <v>0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07"/>
    </row>
    <row r="108" spans="1:24" ht="15.75" hidden="1" customHeight="1" outlineLevel="1" x14ac:dyDescent="0.25">
      <c r="A108" s="36"/>
      <c r="B108" s="37" t="s">
        <v>29</v>
      </c>
      <c r="C108" s="36"/>
      <c r="D108" s="36"/>
      <c r="E108" s="36"/>
      <c r="F108" s="36"/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f t="shared" si="30"/>
        <v>0</v>
      </c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07"/>
    </row>
    <row r="109" spans="1:24" ht="15.75" hidden="1" customHeight="1" outlineLevel="1" x14ac:dyDescent="0.25">
      <c r="A109" s="36" t="s">
        <v>111</v>
      </c>
      <c r="B109" s="37" t="s">
        <v>75</v>
      </c>
      <c r="C109" s="36"/>
      <c r="D109" s="36"/>
      <c r="E109" s="36"/>
      <c r="F109" s="36"/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f t="shared" si="30"/>
        <v>0</v>
      </c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07"/>
    </row>
    <row r="110" spans="1:24" ht="31.5" hidden="1" customHeight="1" outlineLevel="1" x14ac:dyDescent="0.25">
      <c r="A110" s="36"/>
      <c r="B110" s="37" t="s">
        <v>20</v>
      </c>
      <c r="C110" s="36"/>
      <c r="D110" s="36"/>
      <c r="E110" s="36"/>
      <c r="F110" s="36"/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f t="shared" si="30"/>
        <v>0</v>
      </c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07"/>
    </row>
    <row r="111" spans="1:24" ht="15.75" hidden="1" customHeight="1" outlineLevel="1" x14ac:dyDescent="0.25">
      <c r="A111" s="36" t="s">
        <v>112</v>
      </c>
      <c r="B111" s="37" t="s">
        <v>77</v>
      </c>
      <c r="C111" s="36"/>
      <c r="D111" s="36"/>
      <c r="E111" s="36"/>
      <c r="F111" s="36"/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f t="shared" si="30"/>
        <v>0</v>
      </c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07"/>
    </row>
    <row r="112" spans="1:24" ht="15.75" hidden="1" customHeight="1" outlineLevel="1" x14ac:dyDescent="0.25">
      <c r="A112" s="36" t="s">
        <v>113</v>
      </c>
      <c r="B112" s="37" t="s">
        <v>22</v>
      </c>
      <c r="C112" s="36"/>
      <c r="D112" s="36"/>
      <c r="E112" s="36"/>
      <c r="F112" s="36"/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f t="shared" si="30"/>
        <v>0</v>
      </c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07"/>
    </row>
    <row r="113" spans="1:24" ht="78.75" hidden="1" customHeight="1" outlineLevel="1" x14ac:dyDescent="0.25">
      <c r="A113" s="34" t="s">
        <v>114</v>
      </c>
      <c r="B113" s="35" t="s">
        <v>115</v>
      </c>
      <c r="C113" s="36"/>
      <c r="D113" s="36"/>
      <c r="E113" s="36"/>
      <c r="F113" s="36"/>
      <c r="G113" s="38"/>
      <c r="H113" s="38"/>
      <c r="I113" s="38"/>
      <c r="J113" s="38"/>
      <c r="K113" s="38"/>
      <c r="L113" s="17"/>
      <c r="M113" s="78"/>
      <c r="N113" s="78"/>
      <c r="O113" s="78"/>
      <c r="P113" s="78"/>
      <c r="Q113" s="78"/>
      <c r="R113" s="78"/>
      <c r="S113" s="38"/>
      <c r="T113" s="38"/>
      <c r="U113" s="38"/>
      <c r="V113" s="38"/>
      <c r="W113" s="38"/>
      <c r="X113" s="107"/>
    </row>
    <row r="114" spans="1:24" ht="15.75" hidden="1" customHeight="1" outlineLevel="1" x14ac:dyDescent="0.25">
      <c r="A114" s="36" t="s">
        <v>116</v>
      </c>
      <c r="B114" s="37" t="s">
        <v>26</v>
      </c>
      <c r="C114" s="36"/>
      <c r="D114" s="36"/>
      <c r="E114" s="36"/>
      <c r="F114" s="36"/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f t="shared" si="30"/>
        <v>0</v>
      </c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07"/>
    </row>
    <row r="115" spans="1:24" ht="15.75" hidden="1" customHeight="1" outlineLevel="1" x14ac:dyDescent="0.25">
      <c r="A115" s="36" t="s">
        <v>117</v>
      </c>
      <c r="B115" s="37" t="s">
        <v>28</v>
      </c>
      <c r="C115" s="36"/>
      <c r="D115" s="36"/>
      <c r="E115" s="36"/>
      <c r="F115" s="36"/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f t="shared" si="30"/>
        <v>0</v>
      </c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07"/>
    </row>
    <row r="116" spans="1:24" ht="15.75" hidden="1" customHeight="1" outlineLevel="1" x14ac:dyDescent="0.25">
      <c r="A116" s="36"/>
      <c r="B116" s="37" t="s">
        <v>29</v>
      </c>
      <c r="C116" s="36"/>
      <c r="D116" s="36"/>
      <c r="E116" s="36"/>
      <c r="F116" s="36"/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f t="shared" si="30"/>
        <v>0</v>
      </c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07"/>
    </row>
    <row r="117" spans="1:24" ht="15.75" hidden="1" customHeight="1" outlineLevel="1" x14ac:dyDescent="0.25">
      <c r="A117" s="36" t="s">
        <v>118</v>
      </c>
      <c r="B117" s="37" t="s">
        <v>75</v>
      </c>
      <c r="C117" s="36"/>
      <c r="D117" s="36"/>
      <c r="E117" s="36"/>
      <c r="F117" s="36"/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f t="shared" si="30"/>
        <v>0</v>
      </c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07"/>
    </row>
    <row r="118" spans="1:24" ht="31.5" hidden="1" customHeight="1" outlineLevel="1" x14ac:dyDescent="0.25">
      <c r="A118" s="36"/>
      <c r="B118" s="37" t="s">
        <v>20</v>
      </c>
      <c r="C118" s="36"/>
      <c r="D118" s="36"/>
      <c r="E118" s="36"/>
      <c r="F118" s="36"/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f t="shared" si="30"/>
        <v>0</v>
      </c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07"/>
    </row>
    <row r="119" spans="1:24" ht="15.75" hidden="1" customHeight="1" outlineLevel="1" x14ac:dyDescent="0.25">
      <c r="A119" s="36" t="s">
        <v>119</v>
      </c>
      <c r="B119" s="37" t="s">
        <v>77</v>
      </c>
      <c r="C119" s="36"/>
      <c r="D119" s="36"/>
      <c r="E119" s="36"/>
      <c r="F119" s="36"/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f t="shared" si="30"/>
        <v>0</v>
      </c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07"/>
    </row>
    <row r="120" spans="1:24" ht="15.75" hidden="1" customHeight="1" outlineLevel="1" x14ac:dyDescent="0.25">
      <c r="A120" s="36" t="s">
        <v>120</v>
      </c>
      <c r="B120" s="37" t="s">
        <v>22</v>
      </c>
      <c r="C120" s="36"/>
      <c r="D120" s="36"/>
      <c r="E120" s="36"/>
      <c r="F120" s="36"/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f t="shared" si="30"/>
        <v>0</v>
      </c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07"/>
    </row>
    <row r="121" spans="1:24" ht="47.25" hidden="1" customHeight="1" outlineLevel="1" x14ac:dyDescent="0.25">
      <c r="A121" s="34" t="s">
        <v>121</v>
      </c>
      <c r="B121" s="35" t="s">
        <v>122</v>
      </c>
      <c r="C121" s="36"/>
      <c r="D121" s="36"/>
      <c r="E121" s="36"/>
      <c r="F121" s="36"/>
      <c r="G121" s="38"/>
      <c r="H121" s="38"/>
      <c r="I121" s="38"/>
      <c r="J121" s="38"/>
      <c r="K121" s="38"/>
      <c r="L121" s="17"/>
      <c r="M121" s="78"/>
      <c r="N121" s="78"/>
      <c r="O121" s="78"/>
      <c r="P121" s="78"/>
      <c r="Q121" s="78"/>
      <c r="R121" s="78"/>
      <c r="S121" s="38"/>
      <c r="T121" s="38"/>
      <c r="U121" s="38"/>
      <c r="V121" s="38"/>
      <c r="W121" s="38"/>
      <c r="X121" s="107"/>
    </row>
    <row r="122" spans="1:24" ht="15.75" hidden="1" customHeight="1" outlineLevel="1" x14ac:dyDescent="0.25">
      <c r="A122" s="36" t="s">
        <v>123</v>
      </c>
      <c r="B122" s="37" t="s">
        <v>26</v>
      </c>
      <c r="C122" s="36"/>
      <c r="D122" s="36"/>
      <c r="E122" s="36"/>
      <c r="F122" s="36"/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f t="shared" si="30"/>
        <v>0</v>
      </c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07"/>
    </row>
    <row r="123" spans="1:24" ht="15.75" hidden="1" customHeight="1" outlineLevel="1" x14ac:dyDescent="0.25">
      <c r="A123" s="36" t="s">
        <v>124</v>
      </c>
      <c r="B123" s="37" t="s">
        <v>28</v>
      </c>
      <c r="C123" s="36"/>
      <c r="D123" s="36"/>
      <c r="E123" s="36"/>
      <c r="F123" s="36"/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f t="shared" si="30"/>
        <v>0</v>
      </c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07"/>
    </row>
    <row r="124" spans="1:24" ht="15.75" hidden="1" customHeight="1" outlineLevel="1" x14ac:dyDescent="0.25">
      <c r="A124" s="36"/>
      <c r="B124" s="37" t="s">
        <v>29</v>
      </c>
      <c r="C124" s="36"/>
      <c r="D124" s="36"/>
      <c r="E124" s="36"/>
      <c r="F124" s="36"/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f t="shared" si="30"/>
        <v>0</v>
      </c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07"/>
    </row>
    <row r="125" spans="1:24" ht="15.75" hidden="1" customHeight="1" outlineLevel="1" x14ac:dyDescent="0.25">
      <c r="A125" s="36" t="s">
        <v>125</v>
      </c>
      <c r="B125" s="37" t="s">
        <v>75</v>
      </c>
      <c r="C125" s="36"/>
      <c r="D125" s="36"/>
      <c r="E125" s="36"/>
      <c r="F125" s="36"/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f t="shared" si="30"/>
        <v>0</v>
      </c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07"/>
    </row>
    <row r="126" spans="1:24" ht="31.5" hidden="1" customHeight="1" outlineLevel="1" x14ac:dyDescent="0.25">
      <c r="A126" s="36"/>
      <c r="B126" s="37" t="s">
        <v>20</v>
      </c>
      <c r="C126" s="36"/>
      <c r="D126" s="36"/>
      <c r="E126" s="36"/>
      <c r="F126" s="36"/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f t="shared" si="30"/>
        <v>0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07"/>
    </row>
    <row r="127" spans="1:24" ht="15.75" hidden="1" customHeight="1" outlineLevel="1" x14ac:dyDescent="0.25">
      <c r="A127" s="36" t="s">
        <v>126</v>
      </c>
      <c r="B127" s="37" t="s">
        <v>77</v>
      </c>
      <c r="C127" s="36"/>
      <c r="D127" s="36"/>
      <c r="E127" s="36"/>
      <c r="F127" s="36"/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f t="shared" si="30"/>
        <v>0</v>
      </c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07"/>
    </row>
    <row r="128" spans="1:24" ht="15.75" hidden="1" customHeight="1" outlineLevel="1" x14ac:dyDescent="0.25">
      <c r="A128" s="36" t="s">
        <v>127</v>
      </c>
      <c r="B128" s="37" t="s">
        <v>22</v>
      </c>
      <c r="C128" s="36"/>
      <c r="D128" s="36"/>
      <c r="E128" s="36"/>
      <c r="F128" s="36"/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f t="shared" si="30"/>
        <v>0</v>
      </c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07"/>
    </row>
    <row r="129" spans="1:24" ht="141.75" hidden="1" customHeight="1" outlineLevel="1" x14ac:dyDescent="0.25">
      <c r="A129" s="34" t="s">
        <v>128</v>
      </c>
      <c r="B129" s="40" t="s">
        <v>129</v>
      </c>
      <c r="C129" s="36"/>
      <c r="D129" s="36"/>
      <c r="E129" s="36"/>
      <c r="F129" s="36"/>
      <c r="G129" s="38"/>
      <c r="H129" s="38"/>
      <c r="I129" s="38"/>
      <c r="J129" s="38"/>
      <c r="K129" s="38"/>
      <c r="L129" s="17"/>
      <c r="M129" s="78"/>
      <c r="N129" s="78"/>
      <c r="O129" s="78"/>
      <c r="P129" s="78"/>
      <c r="Q129" s="78"/>
      <c r="R129" s="78"/>
      <c r="S129" s="38"/>
      <c r="T129" s="38"/>
      <c r="U129" s="38"/>
      <c r="V129" s="38"/>
      <c r="W129" s="38"/>
      <c r="X129" s="107"/>
    </row>
    <row r="130" spans="1:24" ht="15.75" hidden="1" customHeight="1" outlineLevel="1" x14ac:dyDescent="0.25">
      <c r="A130" s="36" t="s">
        <v>130</v>
      </c>
      <c r="B130" s="37" t="s">
        <v>26</v>
      </c>
      <c r="C130" s="36"/>
      <c r="D130" s="36"/>
      <c r="E130" s="36"/>
      <c r="F130" s="36"/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f t="shared" ref="L130:L176" si="31">SUM(G130:K130)</f>
        <v>0</v>
      </c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07"/>
    </row>
    <row r="131" spans="1:24" ht="15.75" hidden="1" customHeight="1" outlineLevel="1" x14ac:dyDescent="0.25">
      <c r="A131" s="36" t="s">
        <v>131</v>
      </c>
      <c r="B131" s="37" t="s">
        <v>28</v>
      </c>
      <c r="C131" s="36"/>
      <c r="D131" s="36"/>
      <c r="E131" s="36"/>
      <c r="F131" s="36"/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f t="shared" si="31"/>
        <v>0</v>
      </c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07"/>
    </row>
    <row r="132" spans="1:24" ht="15.75" hidden="1" customHeight="1" outlineLevel="1" x14ac:dyDescent="0.25">
      <c r="A132" s="36"/>
      <c r="B132" s="37" t="s">
        <v>29</v>
      </c>
      <c r="C132" s="36"/>
      <c r="D132" s="36"/>
      <c r="E132" s="36"/>
      <c r="F132" s="36"/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f t="shared" si="31"/>
        <v>0</v>
      </c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07"/>
    </row>
    <row r="133" spans="1:24" ht="15.75" hidden="1" customHeight="1" outlineLevel="1" x14ac:dyDescent="0.25">
      <c r="A133" s="36" t="s">
        <v>132</v>
      </c>
      <c r="B133" s="37" t="s">
        <v>75</v>
      </c>
      <c r="C133" s="36"/>
      <c r="D133" s="36"/>
      <c r="E133" s="36"/>
      <c r="F133" s="36"/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f t="shared" si="31"/>
        <v>0</v>
      </c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07"/>
    </row>
    <row r="134" spans="1:24" ht="31.5" hidden="1" customHeight="1" outlineLevel="1" x14ac:dyDescent="0.25">
      <c r="A134" s="36"/>
      <c r="B134" s="37" t="s">
        <v>20</v>
      </c>
      <c r="C134" s="36"/>
      <c r="D134" s="36"/>
      <c r="E134" s="36"/>
      <c r="F134" s="36"/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f t="shared" si="31"/>
        <v>0</v>
      </c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07"/>
    </row>
    <row r="135" spans="1:24" ht="15.75" hidden="1" customHeight="1" outlineLevel="1" x14ac:dyDescent="0.25">
      <c r="A135" s="36" t="s">
        <v>133</v>
      </c>
      <c r="B135" s="37" t="s">
        <v>77</v>
      </c>
      <c r="C135" s="36"/>
      <c r="D135" s="36"/>
      <c r="E135" s="36"/>
      <c r="F135" s="36"/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f t="shared" si="31"/>
        <v>0</v>
      </c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07"/>
    </row>
    <row r="136" spans="1:24" ht="15.75" hidden="1" customHeight="1" outlineLevel="1" x14ac:dyDescent="0.25">
      <c r="A136" s="36" t="s">
        <v>134</v>
      </c>
      <c r="B136" s="37" t="s">
        <v>22</v>
      </c>
      <c r="C136" s="36"/>
      <c r="D136" s="36"/>
      <c r="E136" s="36"/>
      <c r="F136" s="36"/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f t="shared" si="31"/>
        <v>0</v>
      </c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07"/>
    </row>
    <row r="137" spans="1:24" ht="157.5" hidden="1" customHeight="1" outlineLevel="1" x14ac:dyDescent="0.25">
      <c r="A137" s="34" t="s">
        <v>135</v>
      </c>
      <c r="B137" s="40" t="s">
        <v>136</v>
      </c>
      <c r="C137" s="36"/>
      <c r="D137" s="36"/>
      <c r="E137" s="36"/>
      <c r="F137" s="36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07"/>
    </row>
    <row r="138" spans="1:24" ht="15.75" hidden="1" customHeight="1" outlineLevel="1" x14ac:dyDescent="0.25">
      <c r="A138" s="36" t="s">
        <v>137</v>
      </c>
      <c r="B138" s="37" t="s">
        <v>26</v>
      </c>
      <c r="C138" s="36"/>
      <c r="D138" s="36"/>
      <c r="E138" s="36"/>
      <c r="F138" s="36"/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f t="shared" si="31"/>
        <v>0</v>
      </c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07"/>
    </row>
    <row r="139" spans="1:24" ht="15.75" hidden="1" customHeight="1" outlineLevel="1" x14ac:dyDescent="0.25">
      <c r="A139" s="36" t="s">
        <v>138</v>
      </c>
      <c r="B139" s="37" t="s">
        <v>28</v>
      </c>
      <c r="C139" s="36"/>
      <c r="D139" s="36"/>
      <c r="E139" s="36"/>
      <c r="F139" s="36"/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f t="shared" si="31"/>
        <v>0</v>
      </c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07"/>
    </row>
    <row r="140" spans="1:24" ht="15.75" hidden="1" customHeight="1" outlineLevel="1" x14ac:dyDescent="0.25">
      <c r="A140" s="36"/>
      <c r="B140" s="37" t="s">
        <v>29</v>
      </c>
      <c r="C140" s="36"/>
      <c r="D140" s="36"/>
      <c r="E140" s="36"/>
      <c r="F140" s="36"/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f t="shared" si="31"/>
        <v>0</v>
      </c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07"/>
    </row>
    <row r="141" spans="1:24" ht="15.75" hidden="1" customHeight="1" outlineLevel="1" x14ac:dyDescent="0.25">
      <c r="A141" s="36" t="s">
        <v>139</v>
      </c>
      <c r="B141" s="37" t="s">
        <v>75</v>
      </c>
      <c r="C141" s="36"/>
      <c r="D141" s="36"/>
      <c r="E141" s="36"/>
      <c r="F141" s="36"/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f t="shared" si="31"/>
        <v>0</v>
      </c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07"/>
    </row>
    <row r="142" spans="1:24" ht="31.5" hidden="1" customHeight="1" outlineLevel="1" x14ac:dyDescent="0.25">
      <c r="A142" s="36"/>
      <c r="B142" s="37" t="s">
        <v>20</v>
      </c>
      <c r="C142" s="36"/>
      <c r="D142" s="36"/>
      <c r="E142" s="36"/>
      <c r="F142" s="36"/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f t="shared" si="31"/>
        <v>0</v>
      </c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07"/>
    </row>
    <row r="143" spans="1:24" ht="15.75" hidden="1" customHeight="1" outlineLevel="1" x14ac:dyDescent="0.25">
      <c r="A143" s="36" t="s">
        <v>140</v>
      </c>
      <c r="B143" s="37" t="s">
        <v>77</v>
      </c>
      <c r="C143" s="36"/>
      <c r="D143" s="36"/>
      <c r="E143" s="36"/>
      <c r="F143" s="36"/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f t="shared" si="31"/>
        <v>0</v>
      </c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07"/>
    </row>
    <row r="144" spans="1:24" ht="15.75" hidden="1" customHeight="1" outlineLevel="1" x14ac:dyDescent="0.25">
      <c r="A144" s="36" t="s">
        <v>141</v>
      </c>
      <c r="B144" s="37" t="s">
        <v>22</v>
      </c>
      <c r="C144" s="36"/>
      <c r="D144" s="36"/>
      <c r="E144" s="36"/>
      <c r="F144" s="36"/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f t="shared" si="31"/>
        <v>0</v>
      </c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07"/>
    </row>
    <row r="145" spans="1:24" ht="78.75" hidden="1" customHeight="1" outlineLevel="1" x14ac:dyDescent="0.25">
      <c r="A145" s="34" t="s">
        <v>142</v>
      </c>
      <c r="B145" s="40" t="s">
        <v>143</v>
      </c>
      <c r="C145" s="36"/>
      <c r="D145" s="36"/>
      <c r="E145" s="36"/>
      <c r="F145" s="36"/>
      <c r="G145" s="38"/>
      <c r="H145" s="38"/>
      <c r="I145" s="38"/>
      <c r="J145" s="38"/>
      <c r="K145" s="38"/>
      <c r="L145" s="17"/>
      <c r="M145" s="78"/>
      <c r="N145" s="78"/>
      <c r="O145" s="78"/>
      <c r="P145" s="78"/>
      <c r="Q145" s="78"/>
      <c r="R145" s="78"/>
      <c r="S145" s="38"/>
      <c r="T145" s="38"/>
      <c r="U145" s="38"/>
      <c r="V145" s="38"/>
      <c r="W145" s="38"/>
      <c r="X145" s="107"/>
    </row>
    <row r="146" spans="1:24" ht="15.75" hidden="1" customHeight="1" outlineLevel="1" x14ac:dyDescent="0.25">
      <c r="A146" s="36" t="s">
        <v>144</v>
      </c>
      <c r="B146" s="37" t="s">
        <v>26</v>
      </c>
      <c r="C146" s="36"/>
      <c r="D146" s="36"/>
      <c r="E146" s="36"/>
      <c r="F146" s="36"/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f t="shared" si="31"/>
        <v>0</v>
      </c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07"/>
    </row>
    <row r="147" spans="1:24" ht="15.75" hidden="1" customHeight="1" outlineLevel="1" x14ac:dyDescent="0.25">
      <c r="A147" s="36" t="s">
        <v>145</v>
      </c>
      <c r="B147" s="37" t="s">
        <v>28</v>
      </c>
      <c r="C147" s="36"/>
      <c r="D147" s="36"/>
      <c r="E147" s="36"/>
      <c r="F147" s="36"/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f t="shared" si="31"/>
        <v>0</v>
      </c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07"/>
    </row>
    <row r="148" spans="1:24" ht="15.75" hidden="1" customHeight="1" outlineLevel="1" x14ac:dyDescent="0.25">
      <c r="A148" s="36"/>
      <c r="B148" s="37" t="s">
        <v>29</v>
      </c>
      <c r="C148" s="36"/>
      <c r="D148" s="36"/>
      <c r="E148" s="36"/>
      <c r="F148" s="36"/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f t="shared" si="31"/>
        <v>0</v>
      </c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07"/>
    </row>
    <row r="149" spans="1:24" ht="15.75" hidden="1" customHeight="1" outlineLevel="1" x14ac:dyDescent="0.25">
      <c r="A149" s="36" t="s">
        <v>146</v>
      </c>
      <c r="B149" s="37" t="s">
        <v>75</v>
      </c>
      <c r="C149" s="36"/>
      <c r="D149" s="36"/>
      <c r="E149" s="36"/>
      <c r="F149" s="36"/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f t="shared" si="31"/>
        <v>0</v>
      </c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07"/>
    </row>
    <row r="150" spans="1:24" ht="31.5" hidden="1" customHeight="1" outlineLevel="1" x14ac:dyDescent="0.25">
      <c r="A150" s="36"/>
      <c r="B150" s="37" t="s">
        <v>20</v>
      </c>
      <c r="C150" s="36"/>
      <c r="D150" s="36"/>
      <c r="E150" s="36"/>
      <c r="F150" s="36"/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f t="shared" si="31"/>
        <v>0</v>
      </c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07"/>
    </row>
    <row r="151" spans="1:24" ht="15.75" hidden="1" customHeight="1" outlineLevel="1" x14ac:dyDescent="0.25">
      <c r="A151" s="36" t="s">
        <v>147</v>
      </c>
      <c r="B151" s="37" t="s">
        <v>77</v>
      </c>
      <c r="C151" s="36"/>
      <c r="D151" s="36"/>
      <c r="E151" s="36"/>
      <c r="F151" s="36"/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f t="shared" si="31"/>
        <v>0</v>
      </c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07"/>
    </row>
    <row r="152" spans="1:24" ht="15.75" hidden="1" customHeight="1" outlineLevel="1" x14ac:dyDescent="0.25">
      <c r="A152" s="36" t="s">
        <v>148</v>
      </c>
      <c r="B152" s="37" t="s">
        <v>22</v>
      </c>
      <c r="C152" s="36"/>
      <c r="D152" s="36"/>
      <c r="E152" s="36"/>
      <c r="F152" s="36"/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f t="shared" si="31"/>
        <v>0</v>
      </c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07"/>
    </row>
    <row r="153" spans="1:24" ht="110.25" hidden="1" customHeight="1" outlineLevel="1" x14ac:dyDescent="0.25">
      <c r="A153" s="34" t="s">
        <v>149</v>
      </c>
      <c r="B153" s="40" t="s">
        <v>150</v>
      </c>
      <c r="C153" s="36"/>
      <c r="D153" s="36"/>
      <c r="E153" s="36"/>
      <c r="F153" s="36"/>
      <c r="G153" s="38"/>
      <c r="H153" s="38"/>
      <c r="I153" s="38"/>
      <c r="J153" s="38"/>
      <c r="K153" s="38"/>
      <c r="L153" s="17"/>
      <c r="M153" s="78"/>
      <c r="N153" s="78"/>
      <c r="O153" s="78"/>
      <c r="P153" s="78"/>
      <c r="Q153" s="78"/>
      <c r="R153" s="78"/>
      <c r="S153" s="38"/>
      <c r="T153" s="38"/>
      <c r="U153" s="38"/>
      <c r="V153" s="38"/>
      <c r="W153" s="38"/>
      <c r="X153" s="107"/>
    </row>
    <row r="154" spans="1:24" ht="15.75" hidden="1" customHeight="1" outlineLevel="1" x14ac:dyDescent="0.25">
      <c r="A154" s="36" t="s">
        <v>151</v>
      </c>
      <c r="B154" s="37" t="s">
        <v>26</v>
      </c>
      <c r="C154" s="36"/>
      <c r="D154" s="36"/>
      <c r="E154" s="36"/>
      <c r="F154" s="36"/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f t="shared" si="31"/>
        <v>0</v>
      </c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07"/>
    </row>
    <row r="155" spans="1:24" ht="15.75" hidden="1" customHeight="1" outlineLevel="1" x14ac:dyDescent="0.25">
      <c r="A155" s="36" t="s">
        <v>152</v>
      </c>
      <c r="B155" s="37" t="s">
        <v>28</v>
      </c>
      <c r="C155" s="36"/>
      <c r="D155" s="36"/>
      <c r="E155" s="36"/>
      <c r="F155" s="36"/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f t="shared" si="31"/>
        <v>0</v>
      </c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07"/>
    </row>
    <row r="156" spans="1:24" ht="15.75" hidden="1" customHeight="1" outlineLevel="1" x14ac:dyDescent="0.25">
      <c r="A156" s="36"/>
      <c r="B156" s="37" t="s">
        <v>29</v>
      </c>
      <c r="C156" s="36"/>
      <c r="D156" s="36"/>
      <c r="E156" s="36"/>
      <c r="F156" s="36"/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f t="shared" si="31"/>
        <v>0</v>
      </c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07"/>
    </row>
    <row r="157" spans="1:24" ht="15.75" hidden="1" customHeight="1" outlineLevel="1" x14ac:dyDescent="0.25">
      <c r="A157" s="36" t="s">
        <v>153</v>
      </c>
      <c r="B157" s="37" t="s">
        <v>75</v>
      </c>
      <c r="C157" s="36"/>
      <c r="D157" s="36"/>
      <c r="E157" s="36"/>
      <c r="F157" s="36"/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f t="shared" si="31"/>
        <v>0</v>
      </c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07"/>
    </row>
    <row r="158" spans="1:24" ht="31.5" hidden="1" customHeight="1" outlineLevel="1" x14ac:dyDescent="0.25">
      <c r="A158" s="36"/>
      <c r="B158" s="37" t="s">
        <v>20</v>
      </c>
      <c r="C158" s="36"/>
      <c r="D158" s="36"/>
      <c r="E158" s="36"/>
      <c r="F158" s="36"/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f t="shared" si="31"/>
        <v>0</v>
      </c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07"/>
    </row>
    <row r="159" spans="1:24" ht="15.75" hidden="1" customHeight="1" outlineLevel="1" x14ac:dyDescent="0.25">
      <c r="A159" s="36" t="s">
        <v>154</v>
      </c>
      <c r="B159" s="37" t="s">
        <v>77</v>
      </c>
      <c r="C159" s="36"/>
      <c r="D159" s="36"/>
      <c r="E159" s="36"/>
      <c r="F159" s="36"/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f t="shared" si="31"/>
        <v>0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07"/>
    </row>
    <row r="160" spans="1:24" ht="15.75" hidden="1" customHeight="1" outlineLevel="1" x14ac:dyDescent="0.25">
      <c r="A160" s="36" t="s">
        <v>155</v>
      </c>
      <c r="B160" s="37" t="s">
        <v>22</v>
      </c>
      <c r="C160" s="36"/>
      <c r="D160" s="36"/>
      <c r="E160" s="36"/>
      <c r="F160" s="36"/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f t="shared" si="31"/>
        <v>0</v>
      </c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07"/>
    </row>
    <row r="161" spans="1:24" ht="63" hidden="1" customHeight="1" outlineLevel="1" x14ac:dyDescent="0.25">
      <c r="A161" s="34" t="s">
        <v>156</v>
      </c>
      <c r="B161" s="40" t="s">
        <v>157</v>
      </c>
      <c r="C161" s="36"/>
      <c r="D161" s="36"/>
      <c r="E161" s="36"/>
      <c r="F161" s="36"/>
      <c r="G161" s="38"/>
      <c r="H161" s="38"/>
      <c r="I161" s="38"/>
      <c r="J161" s="38"/>
      <c r="K161" s="38"/>
      <c r="L161" s="17"/>
      <c r="M161" s="78"/>
      <c r="N161" s="78"/>
      <c r="O161" s="78"/>
      <c r="P161" s="78"/>
      <c r="Q161" s="78"/>
      <c r="R161" s="78"/>
      <c r="S161" s="38"/>
      <c r="T161" s="38"/>
      <c r="U161" s="38"/>
      <c r="V161" s="38"/>
      <c r="W161" s="38"/>
      <c r="X161" s="107"/>
    </row>
    <row r="162" spans="1:24" ht="15.75" hidden="1" customHeight="1" outlineLevel="1" x14ac:dyDescent="0.25">
      <c r="A162" s="36" t="s">
        <v>158</v>
      </c>
      <c r="B162" s="37" t="s">
        <v>26</v>
      </c>
      <c r="C162" s="36"/>
      <c r="D162" s="36"/>
      <c r="E162" s="36"/>
      <c r="F162" s="36"/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f t="shared" si="31"/>
        <v>0</v>
      </c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07"/>
    </row>
    <row r="163" spans="1:24" ht="15.75" hidden="1" customHeight="1" outlineLevel="1" x14ac:dyDescent="0.25">
      <c r="A163" s="36" t="s">
        <v>159</v>
      </c>
      <c r="B163" s="37" t="s">
        <v>28</v>
      </c>
      <c r="C163" s="36"/>
      <c r="D163" s="36"/>
      <c r="E163" s="36"/>
      <c r="F163" s="36"/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f t="shared" si="31"/>
        <v>0</v>
      </c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07"/>
    </row>
    <row r="164" spans="1:24" ht="15.75" hidden="1" customHeight="1" outlineLevel="1" x14ac:dyDescent="0.25">
      <c r="A164" s="36"/>
      <c r="B164" s="37" t="s">
        <v>29</v>
      </c>
      <c r="C164" s="36"/>
      <c r="D164" s="36"/>
      <c r="E164" s="36"/>
      <c r="F164" s="36"/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f t="shared" si="31"/>
        <v>0</v>
      </c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07"/>
    </row>
    <row r="165" spans="1:24" ht="15.75" hidden="1" customHeight="1" outlineLevel="1" x14ac:dyDescent="0.25">
      <c r="A165" s="36" t="s">
        <v>160</v>
      </c>
      <c r="B165" s="37" t="s">
        <v>75</v>
      </c>
      <c r="C165" s="36"/>
      <c r="D165" s="36"/>
      <c r="E165" s="36"/>
      <c r="F165" s="36"/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f t="shared" si="31"/>
        <v>0</v>
      </c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07"/>
    </row>
    <row r="166" spans="1:24" ht="31.5" hidden="1" customHeight="1" outlineLevel="1" x14ac:dyDescent="0.25">
      <c r="A166" s="36"/>
      <c r="B166" s="37" t="s">
        <v>20</v>
      </c>
      <c r="C166" s="36"/>
      <c r="D166" s="36"/>
      <c r="E166" s="36"/>
      <c r="F166" s="36"/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f t="shared" si="31"/>
        <v>0</v>
      </c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07"/>
    </row>
    <row r="167" spans="1:24" ht="15.75" hidden="1" customHeight="1" outlineLevel="1" x14ac:dyDescent="0.25">
      <c r="A167" s="36" t="s">
        <v>161</v>
      </c>
      <c r="B167" s="37" t="s">
        <v>77</v>
      </c>
      <c r="C167" s="36"/>
      <c r="D167" s="36"/>
      <c r="E167" s="36"/>
      <c r="F167" s="36"/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f t="shared" si="31"/>
        <v>0</v>
      </c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07"/>
    </row>
    <row r="168" spans="1:24" ht="15.75" hidden="1" customHeight="1" outlineLevel="1" x14ac:dyDescent="0.25">
      <c r="A168" s="36" t="s">
        <v>162</v>
      </c>
      <c r="B168" s="37" t="s">
        <v>22</v>
      </c>
      <c r="C168" s="36"/>
      <c r="D168" s="36"/>
      <c r="E168" s="36"/>
      <c r="F168" s="36"/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f t="shared" si="31"/>
        <v>0</v>
      </c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07"/>
    </row>
    <row r="169" spans="1:24" ht="110.25" hidden="1" customHeight="1" outlineLevel="1" x14ac:dyDescent="0.25">
      <c r="A169" s="34" t="s">
        <v>163</v>
      </c>
      <c r="B169" s="40" t="s">
        <v>164</v>
      </c>
      <c r="C169" s="36"/>
      <c r="D169" s="36"/>
      <c r="E169" s="36"/>
      <c r="F169" s="36"/>
      <c r="G169" s="38"/>
      <c r="H169" s="38"/>
      <c r="I169" s="38"/>
      <c r="J169" s="38"/>
      <c r="K169" s="38"/>
      <c r="L169" s="17"/>
      <c r="M169" s="78"/>
      <c r="N169" s="78"/>
      <c r="O169" s="78"/>
      <c r="P169" s="78"/>
      <c r="Q169" s="78"/>
      <c r="R169" s="78"/>
      <c r="S169" s="38"/>
      <c r="T169" s="38"/>
      <c r="U169" s="38"/>
      <c r="V169" s="38"/>
      <c r="W169" s="38"/>
      <c r="X169" s="107"/>
    </row>
    <row r="170" spans="1:24" ht="15.75" hidden="1" customHeight="1" outlineLevel="1" x14ac:dyDescent="0.25">
      <c r="A170" s="36" t="s">
        <v>165</v>
      </c>
      <c r="B170" s="37" t="s">
        <v>26</v>
      </c>
      <c r="C170" s="36"/>
      <c r="D170" s="36"/>
      <c r="E170" s="36"/>
      <c r="F170" s="36"/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f t="shared" si="31"/>
        <v>0</v>
      </c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07"/>
    </row>
    <row r="171" spans="1:24" ht="15.75" hidden="1" customHeight="1" outlineLevel="1" x14ac:dyDescent="0.25">
      <c r="A171" s="36" t="s">
        <v>166</v>
      </c>
      <c r="B171" s="37" t="s">
        <v>28</v>
      </c>
      <c r="C171" s="36"/>
      <c r="D171" s="36"/>
      <c r="E171" s="36"/>
      <c r="F171" s="36"/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f t="shared" si="31"/>
        <v>0</v>
      </c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07"/>
    </row>
    <row r="172" spans="1:24" ht="15.75" hidden="1" customHeight="1" outlineLevel="1" x14ac:dyDescent="0.25">
      <c r="A172" s="36"/>
      <c r="B172" s="37" t="s">
        <v>29</v>
      </c>
      <c r="C172" s="36"/>
      <c r="D172" s="36"/>
      <c r="E172" s="36"/>
      <c r="F172" s="36"/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f t="shared" si="31"/>
        <v>0</v>
      </c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07"/>
    </row>
    <row r="173" spans="1:24" ht="15.75" hidden="1" customHeight="1" outlineLevel="1" x14ac:dyDescent="0.25">
      <c r="A173" s="36" t="s">
        <v>167</v>
      </c>
      <c r="B173" s="37" t="s">
        <v>75</v>
      </c>
      <c r="C173" s="36"/>
      <c r="D173" s="36"/>
      <c r="E173" s="36"/>
      <c r="F173" s="36"/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f t="shared" si="31"/>
        <v>0</v>
      </c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07"/>
    </row>
    <row r="174" spans="1:24" ht="31.5" hidden="1" customHeight="1" outlineLevel="1" x14ac:dyDescent="0.25">
      <c r="A174" s="36"/>
      <c r="B174" s="37" t="s">
        <v>20</v>
      </c>
      <c r="C174" s="36"/>
      <c r="D174" s="36"/>
      <c r="E174" s="36"/>
      <c r="F174" s="36"/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f t="shared" si="31"/>
        <v>0</v>
      </c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07"/>
    </row>
    <row r="175" spans="1:24" ht="15.75" hidden="1" customHeight="1" outlineLevel="1" x14ac:dyDescent="0.25">
      <c r="A175" s="36" t="s">
        <v>168</v>
      </c>
      <c r="B175" s="37" t="s">
        <v>77</v>
      </c>
      <c r="C175" s="36"/>
      <c r="D175" s="36"/>
      <c r="E175" s="36"/>
      <c r="F175" s="36"/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f t="shared" si="31"/>
        <v>0</v>
      </c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07"/>
    </row>
    <row r="176" spans="1:24" ht="15.75" hidden="1" customHeight="1" outlineLevel="1" x14ac:dyDescent="0.25">
      <c r="A176" s="36" t="s">
        <v>169</v>
      </c>
      <c r="B176" s="37" t="s">
        <v>22</v>
      </c>
      <c r="C176" s="36"/>
      <c r="D176" s="36"/>
      <c r="E176" s="36"/>
      <c r="F176" s="36"/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f t="shared" si="31"/>
        <v>0</v>
      </c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07"/>
    </row>
    <row r="177" spans="1:23" ht="15" hidden="1" customHeight="1" x14ac:dyDescent="0.25"/>
    <row r="179" spans="1:23" ht="16.5" customHeight="1" x14ac:dyDescent="0.3">
      <c r="J179" s="41"/>
      <c r="L179" s="6" t="s">
        <v>170</v>
      </c>
      <c r="M179" s="6"/>
      <c r="N179" s="6"/>
      <c r="O179" s="6"/>
      <c r="P179" s="6"/>
      <c r="Q179" s="6"/>
      <c r="R179" s="6"/>
    </row>
    <row r="180" spans="1:23" ht="76.5" customHeight="1" x14ac:dyDescent="0.25">
      <c r="A180" s="182" t="s">
        <v>171</v>
      </c>
      <c r="B180" s="183"/>
      <c r="C180" s="183"/>
      <c r="D180" s="183"/>
      <c r="E180" s="183"/>
      <c r="F180" s="183"/>
      <c r="G180" s="183"/>
      <c r="H180" s="183"/>
      <c r="I180" s="183"/>
      <c r="J180" s="183"/>
      <c r="K180" s="183"/>
      <c r="L180" s="184"/>
      <c r="M180" s="77"/>
      <c r="N180" s="77"/>
      <c r="O180" s="77"/>
      <c r="P180" s="77"/>
      <c r="Q180" s="77"/>
      <c r="R180" s="77"/>
    </row>
    <row r="181" spans="1:23" ht="15.75" x14ac:dyDescent="0.25">
      <c r="A181" s="159" t="s">
        <v>2</v>
      </c>
      <c r="B181" s="160" t="s">
        <v>3</v>
      </c>
      <c r="C181" s="162" t="s">
        <v>4</v>
      </c>
      <c r="D181" s="162"/>
      <c r="E181" s="162"/>
      <c r="F181" s="162"/>
      <c r="G181" s="163" t="s">
        <v>5</v>
      </c>
      <c r="H181" s="163"/>
      <c r="I181" s="163"/>
      <c r="J181" s="163"/>
      <c r="K181" s="163"/>
      <c r="L181" s="163"/>
      <c r="M181" s="79"/>
      <c r="N181" s="79"/>
      <c r="O181" s="79"/>
      <c r="P181" s="79"/>
      <c r="Q181" s="79"/>
      <c r="R181" s="79"/>
      <c r="W181">
        <f>0.2-0.16141</f>
        <v>3.8590000000000013E-2</v>
      </c>
    </row>
    <row r="182" spans="1:23" ht="47.25" x14ac:dyDescent="0.25">
      <c r="A182" s="159"/>
      <c r="B182" s="161"/>
      <c r="C182" s="149" t="s">
        <v>6</v>
      </c>
      <c r="D182" s="149" t="s">
        <v>7</v>
      </c>
      <c r="E182" s="149" t="s">
        <v>8</v>
      </c>
      <c r="F182" s="149" t="s">
        <v>9</v>
      </c>
      <c r="G182" s="14" t="s">
        <v>10</v>
      </c>
      <c r="H182" s="14" t="s">
        <v>11</v>
      </c>
      <c r="I182" s="14" t="s">
        <v>12</v>
      </c>
      <c r="J182" s="14" t="s">
        <v>13</v>
      </c>
      <c r="K182" s="14" t="s">
        <v>14</v>
      </c>
      <c r="L182" s="14" t="s">
        <v>15</v>
      </c>
      <c r="M182" s="80"/>
      <c r="N182" s="80"/>
      <c r="O182" s="80"/>
      <c r="P182" s="80"/>
      <c r="Q182" s="80"/>
      <c r="R182" s="80"/>
    </row>
    <row r="183" spans="1:23" ht="15.75" x14ac:dyDescent="0.25">
      <c r="A183" s="15">
        <v>1</v>
      </c>
      <c r="B183" s="15">
        <v>2</v>
      </c>
      <c r="C183" s="172">
        <v>3</v>
      </c>
      <c r="D183" s="173"/>
      <c r="E183" s="173"/>
      <c r="F183" s="174"/>
      <c r="G183" s="15">
        <v>4</v>
      </c>
      <c r="H183" s="15">
        <v>5</v>
      </c>
      <c r="I183" s="15">
        <v>6</v>
      </c>
      <c r="J183" s="15">
        <v>7</v>
      </c>
      <c r="K183" s="15">
        <v>8</v>
      </c>
      <c r="L183" s="15">
        <v>9</v>
      </c>
      <c r="M183" s="81"/>
      <c r="N183" s="81"/>
      <c r="O183" s="81"/>
      <c r="P183" s="81"/>
      <c r="Q183" s="81"/>
      <c r="R183" s="81"/>
    </row>
    <row r="184" spans="1:23" ht="23.25" customHeight="1" x14ac:dyDescent="0.25">
      <c r="A184" s="25"/>
      <c r="B184" s="42" t="s">
        <v>172</v>
      </c>
      <c r="C184" s="16"/>
      <c r="D184" s="16"/>
      <c r="E184" s="16"/>
      <c r="F184" s="16"/>
      <c r="G184" s="17">
        <f>+G186+G189+G192+G195+G198+G201</f>
        <v>278652.5</v>
      </c>
      <c r="H184" s="17">
        <f>+H186+H189+H192+H195+H198+H201</f>
        <v>1851461.3001199998</v>
      </c>
      <c r="I184" s="17">
        <f>+I186+I189+I192+I195+I198+I201</f>
        <v>2440823.1380200004</v>
      </c>
      <c r="J184" s="17">
        <f>+J186+J189+J192+J195+J198+J201</f>
        <v>1218398.5802500001</v>
      </c>
      <c r="K184" s="17">
        <f>+K186+K189+K192+K195+K198+K201</f>
        <v>90000</v>
      </c>
      <c r="L184" s="17">
        <f>SUM(G184:K184)</f>
        <v>5879335.5183899999</v>
      </c>
      <c r="M184" s="41"/>
      <c r="N184" s="41"/>
      <c r="O184" s="41"/>
      <c r="P184" s="41"/>
      <c r="Q184" s="41"/>
      <c r="R184" s="41"/>
    </row>
    <row r="185" spans="1:23" ht="211.5" hidden="1" customHeight="1" outlineLevel="1" x14ac:dyDescent="0.25">
      <c r="A185" s="148" t="s">
        <v>23</v>
      </c>
      <c r="B185" s="21" t="s">
        <v>24</v>
      </c>
      <c r="C185" s="43"/>
      <c r="D185" s="43"/>
      <c r="E185" s="43"/>
      <c r="F185" s="43"/>
      <c r="G185" s="44"/>
      <c r="H185" s="44"/>
      <c r="I185" s="44"/>
      <c r="J185" s="44"/>
      <c r="K185" s="44"/>
      <c r="L185" s="44"/>
      <c r="M185" s="82"/>
      <c r="N185" s="82"/>
      <c r="O185" s="82"/>
      <c r="P185" s="82"/>
      <c r="Q185" s="82"/>
      <c r="R185" s="82"/>
    </row>
    <row r="186" spans="1:23" ht="17.25" hidden="1" customHeight="1" outlineLevel="1" x14ac:dyDescent="0.25">
      <c r="A186" s="22"/>
      <c r="B186" s="45" t="s">
        <v>26</v>
      </c>
      <c r="C186" s="21"/>
      <c r="D186" s="21"/>
      <c r="E186" s="21"/>
      <c r="F186" s="21"/>
      <c r="G186" s="17">
        <f>+G187</f>
        <v>278652.5</v>
      </c>
      <c r="H186" s="17">
        <f>+H187</f>
        <v>1836461.3001199998</v>
      </c>
      <c r="I186" s="17">
        <f>+I187</f>
        <v>2436378.2927900003</v>
      </c>
      <c r="J186" s="17">
        <f>+J187</f>
        <v>1215398.5802500001</v>
      </c>
      <c r="K186" s="17">
        <f>+K187</f>
        <v>0</v>
      </c>
      <c r="L186" s="17">
        <f>SUM(G186:K186)</f>
        <v>5766890.6731599998</v>
      </c>
      <c r="M186" s="41"/>
      <c r="N186" s="41"/>
      <c r="O186" s="41"/>
      <c r="P186" s="41"/>
      <c r="Q186" s="41"/>
      <c r="R186" s="41"/>
    </row>
    <row r="187" spans="1:23" ht="15.75" hidden="1" customHeight="1" outlineLevel="1" x14ac:dyDescent="0.25">
      <c r="A187" s="147" t="s">
        <v>25</v>
      </c>
      <c r="B187" s="47" t="s">
        <v>28</v>
      </c>
      <c r="C187" s="24"/>
      <c r="D187" s="24"/>
      <c r="E187" s="24"/>
      <c r="F187" s="24"/>
      <c r="G187" s="17">
        <v>278652.5</v>
      </c>
      <c r="H187" s="17">
        <v>1836461.3001199998</v>
      </c>
      <c r="I187" s="17">
        <v>2436378.2927900003</v>
      </c>
      <c r="J187" s="17">
        <v>1215398.5802500001</v>
      </c>
      <c r="K187" s="17">
        <v>0</v>
      </c>
      <c r="L187" s="17">
        <f>SUM(G187:K187)</f>
        <v>5766890.6731599998</v>
      </c>
      <c r="M187" s="41"/>
      <c r="N187" s="41"/>
      <c r="O187" s="41"/>
      <c r="P187" s="41"/>
      <c r="Q187" s="41"/>
      <c r="R187" s="41"/>
    </row>
    <row r="188" spans="1:23" ht="173.25" hidden="1" customHeight="1" outlineLevel="1" x14ac:dyDescent="0.25">
      <c r="A188" s="148" t="s">
        <v>34</v>
      </c>
      <c r="B188" s="18" t="s">
        <v>35</v>
      </c>
      <c r="C188" s="18"/>
      <c r="D188" s="18"/>
      <c r="E188" s="18"/>
      <c r="F188" s="18"/>
      <c r="G188" s="44"/>
      <c r="H188" s="44"/>
      <c r="I188" s="44"/>
      <c r="J188" s="44"/>
      <c r="K188" s="44"/>
      <c r="L188" s="44"/>
      <c r="M188" s="82"/>
      <c r="N188" s="82"/>
      <c r="O188" s="82"/>
      <c r="P188" s="82"/>
      <c r="Q188" s="82"/>
      <c r="R188" s="82"/>
    </row>
    <row r="189" spans="1:23" ht="15.75" hidden="1" customHeight="1" outlineLevel="1" x14ac:dyDescent="0.25">
      <c r="A189" s="22"/>
      <c r="B189" s="45" t="s">
        <v>26</v>
      </c>
      <c r="C189" s="23"/>
      <c r="D189" s="23"/>
      <c r="E189" s="23"/>
      <c r="F189" s="23"/>
      <c r="G189" s="48">
        <f>+G190</f>
        <v>0</v>
      </c>
      <c r="H189" s="48">
        <f>+H190</f>
        <v>5000</v>
      </c>
      <c r="I189" s="48">
        <f>+I190</f>
        <v>4444.8452300000008</v>
      </c>
      <c r="J189" s="48">
        <f>+J190</f>
        <v>3000</v>
      </c>
      <c r="K189" s="48">
        <f>+K190</f>
        <v>0</v>
      </c>
      <c r="L189" s="17">
        <f>SUM(G189:K189)</f>
        <v>12444.845230000001</v>
      </c>
      <c r="M189" s="41"/>
      <c r="N189" s="41"/>
      <c r="O189" s="41"/>
      <c r="P189" s="41"/>
      <c r="Q189" s="41"/>
      <c r="R189" s="41"/>
    </row>
    <row r="190" spans="1:23" ht="15.75" hidden="1" customHeight="1" outlineLevel="1" x14ac:dyDescent="0.25">
      <c r="A190" s="147" t="s">
        <v>36</v>
      </c>
      <c r="B190" s="47" t="s">
        <v>28</v>
      </c>
      <c r="C190" s="18"/>
      <c r="D190" s="18"/>
      <c r="E190" s="18"/>
      <c r="F190" s="18"/>
      <c r="G190" s="17">
        <v>0</v>
      </c>
      <c r="H190" s="17">
        <v>5000</v>
      </c>
      <c r="I190" s="17">
        <v>4444.8452300000008</v>
      </c>
      <c r="J190" s="17">
        <v>3000</v>
      </c>
      <c r="K190" s="17">
        <v>0</v>
      </c>
      <c r="L190" s="17">
        <f t="shared" ref="L190:L202" si="32">SUM(G190:K190)</f>
        <v>12444.845230000001</v>
      </c>
      <c r="M190" s="41"/>
      <c r="N190" s="41"/>
      <c r="O190" s="41"/>
      <c r="P190" s="41"/>
      <c r="Q190" s="41"/>
      <c r="R190" s="41"/>
    </row>
    <row r="191" spans="1:23" ht="126" hidden="1" customHeight="1" outlineLevel="1" x14ac:dyDescent="0.25">
      <c r="A191" s="26" t="s">
        <v>41</v>
      </c>
      <c r="B191" s="18" t="s">
        <v>42</v>
      </c>
      <c r="C191" s="18"/>
      <c r="D191" s="18"/>
      <c r="E191" s="18"/>
      <c r="F191" s="18"/>
      <c r="G191" s="44"/>
      <c r="H191" s="44"/>
      <c r="I191" s="44"/>
      <c r="J191" s="44"/>
      <c r="K191" s="44"/>
      <c r="L191" s="44"/>
      <c r="M191" s="82"/>
      <c r="N191" s="82"/>
      <c r="O191" s="82"/>
      <c r="P191" s="82"/>
      <c r="Q191" s="82"/>
      <c r="R191" s="82"/>
    </row>
    <row r="192" spans="1:23" ht="15.75" hidden="1" customHeight="1" outlineLevel="1" x14ac:dyDescent="0.25">
      <c r="A192" s="27"/>
      <c r="B192" s="45" t="s">
        <v>26</v>
      </c>
      <c r="C192" s="23"/>
      <c r="D192" s="23"/>
      <c r="E192" s="23"/>
      <c r="F192" s="23"/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17">
        <f>SUM(G192:K192)</f>
        <v>0</v>
      </c>
      <c r="M192" s="41"/>
      <c r="N192" s="41"/>
      <c r="O192" s="41"/>
      <c r="P192" s="41"/>
      <c r="Q192" s="41"/>
      <c r="R192" s="41"/>
    </row>
    <row r="193" spans="1:18" ht="15.75" hidden="1" customHeight="1" outlineLevel="1" x14ac:dyDescent="0.25">
      <c r="A193" s="147" t="s">
        <v>43</v>
      </c>
      <c r="B193" s="47" t="s">
        <v>28</v>
      </c>
      <c r="C193" s="24"/>
      <c r="D193" s="24"/>
      <c r="E193" s="24"/>
      <c r="F193" s="24"/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17">
        <f t="shared" si="32"/>
        <v>0</v>
      </c>
      <c r="M193" s="41"/>
      <c r="N193" s="41"/>
      <c r="O193" s="41"/>
      <c r="P193" s="41"/>
      <c r="Q193" s="41"/>
      <c r="R193" s="41"/>
    </row>
    <row r="194" spans="1:18" ht="94.5" hidden="1" customHeight="1" outlineLevel="1" x14ac:dyDescent="0.25">
      <c r="A194" s="26" t="s">
        <v>48</v>
      </c>
      <c r="B194" s="18" t="s">
        <v>49</v>
      </c>
      <c r="C194" s="18"/>
      <c r="D194" s="18"/>
      <c r="E194" s="18"/>
      <c r="F194" s="18"/>
      <c r="G194" s="44"/>
      <c r="H194" s="44"/>
      <c r="I194" s="44"/>
      <c r="J194" s="44"/>
      <c r="K194" s="44"/>
      <c r="L194" s="44"/>
      <c r="M194" s="82"/>
      <c r="N194" s="82"/>
      <c r="O194" s="82"/>
      <c r="P194" s="82"/>
      <c r="Q194" s="82"/>
      <c r="R194" s="82"/>
    </row>
    <row r="195" spans="1:18" ht="15.75" hidden="1" customHeight="1" outlineLevel="1" x14ac:dyDescent="0.25">
      <c r="A195" s="27"/>
      <c r="B195" s="45" t="s">
        <v>26</v>
      </c>
      <c r="C195" s="23"/>
      <c r="D195" s="23"/>
      <c r="E195" s="23"/>
      <c r="F195" s="23"/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17">
        <f>SUM(G195:K195)</f>
        <v>0</v>
      </c>
      <c r="M195" s="41"/>
      <c r="N195" s="41"/>
      <c r="O195" s="41"/>
      <c r="P195" s="41"/>
      <c r="Q195" s="41"/>
      <c r="R195" s="41"/>
    </row>
    <row r="196" spans="1:18" ht="15.75" hidden="1" customHeight="1" outlineLevel="1" x14ac:dyDescent="0.25">
      <c r="A196" s="147" t="s">
        <v>50</v>
      </c>
      <c r="B196" s="47" t="s">
        <v>28</v>
      </c>
      <c r="C196" s="24"/>
      <c r="D196" s="24"/>
      <c r="E196" s="24"/>
      <c r="F196" s="24"/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17">
        <f t="shared" si="32"/>
        <v>0</v>
      </c>
      <c r="M196" s="41"/>
      <c r="N196" s="41"/>
      <c r="O196" s="41"/>
      <c r="P196" s="41"/>
      <c r="Q196" s="41"/>
      <c r="R196" s="41"/>
    </row>
    <row r="197" spans="1:18" ht="220.5" hidden="1" customHeight="1" outlineLevel="1" x14ac:dyDescent="0.25">
      <c r="A197" s="148" t="s">
        <v>55</v>
      </c>
      <c r="B197" s="49" t="s">
        <v>56</v>
      </c>
      <c r="C197" s="28"/>
      <c r="D197" s="28"/>
      <c r="E197" s="28"/>
      <c r="F197" s="28"/>
      <c r="G197" s="44"/>
      <c r="H197" s="44"/>
      <c r="I197" s="44"/>
      <c r="J197" s="44"/>
      <c r="K197" s="44"/>
      <c r="L197" s="44"/>
      <c r="M197" s="82"/>
      <c r="N197" s="82"/>
      <c r="O197" s="82"/>
      <c r="P197" s="82"/>
      <c r="Q197" s="82"/>
      <c r="R197" s="82"/>
    </row>
    <row r="198" spans="1:18" ht="15.75" hidden="1" customHeight="1" outlineLevel="1" x14ac:dyDescent="0.25">
      <c r="A198" s="22"/>
      <c r="B198" s="45" t="s">
        <v>26</v>
      </c>
      <c r="C198" s="23"/>
      <c r="D198" s="23"/>
      <c r="E198" s="23"/>
      <c r="F198" s="23"/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17">
        <f>SUM(G198:K198)</f>
        <v>0</v>
      </c>
      <c r="M198" s="41"/>
      <c r="N198" s="41"/>
      <c r="O198" s="41"/>
      <c r="P198" s="41"/>
      <c r="Q198" s="41"/>
      <c r="R198" s="41"/>
    </row>
    <row r="199" spans="1:18" ht="15.75" hidden="1" customHeight="1" outlineLevel="1" x14ac:dyDescent="0.25">
      <c r="A199" s="147" t="s">
        <v>57</v>
      </c>
      <c r="B199" s="47" t="s">
        <v>28</v>
      </c>
      <c r="C199" s="24"/>
      <c r="D199" s="24"/>
      <c r="E199" s="24"/>
      <c r="F199" s="24"/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17">
        <f t="shared" si="32"/>
        <v>0</v>
      </c>
      <c r="M199" s="41"/>
      <c r="N199" s="41"/>
      <c r="O199" s="41"/>
      <c r="P199" s="41"/>
      <c r="Q199" s="41"/>
      <c r="R199" s="41"/>
    </row>
    <row r="200" spans="1:18" ht="173.25" hidden="1" customHeight="1" outlineLevel="1" x14ac:dyDescent="0.25">
      <c r="A200" s="25" t="s">
        <v>62</v>
      </c>
      <c r="B200" s="18" t="s">
        <v>63</v>
      </c>
      <c r="C200" s="18"/>
      <c r="D200" s="18"/>
      <c r="E200" s="18"/>
      <c r="F200" s="18"/>
      <c r="G200" s="44"/>
      <c r="H200" s="44"/>
      <c r="I200" s="44"/>
      <c r="J200" s="44"/>
      <c r="K200" s="44"/>
      <c r="L200" s="44"/>
      <c r="M200" s="82"/>
      <c r="N200" s="82"/>
      <c r="O200" s="82"/>
      <c r="P200" s="82"/>
      <c r="Q200" s="82"/>
      <c r="R200" s="82"/>
    </row>
    <row r="201" spans="1:18" ht="15.75" hidden="1" customHeight="1" outlineLevel="1" x14ac:dyDescent="0.25">
      <c r="A201" s="22"/>
      <c r="B201" s="45" t="s">
        <v>26</v>
      </c>
      <c r="C201" s="23"/>
      <c r="D201" s="23"/>
      <c r="E201" s="23"/>
      <c r="F201" s="23"/>
      <c r="G201" s="48">
        <f>+G202</f>
        <v>0</v>
      </c>
      <c r="H201" s="17">
        <f>+H202</f>
        <v>10000</v>
      </c>
      <c r="I201" s="17">
        <f t="shared" ref="I201:K201" si="33">+I202</f>
        <v>0</v>
      </c>
      <c r="J201" s="17">
        <f t="shared" si="33"/>
        <v>0</v>
      </c>
      <c r="K201" s="17">
        <f t="shared" si="33"/>
        <v>90000</v>
      </c>
      <c r="L201" s="17">
        <f>SUM(G201:K201)</f>
        <v>100000</v>
      </c>
      <c r="M201" s="41"/>
      <c r="N201" s="41"/>
      <c r="O201" s="41"/>
      <c r="P201" s="41"/>
      <c r="Q201" s="41"/>
      <c r="R201" s="41"/>
    </row>
    <row r="202" spans="1:18" ht="15.75" hidden="1" customHeight="1" outlineLevel="1" x14ac:dyDescent="0.25">
      <c r="A202" s="15" t="s">
        <v>64</v>
      </c>
      <c r="B202" s="47" t="s">
        <v>28</v>
      </c>
      <c r="C202" s="24"/>
      <c r="D202" s="24"/>
      <c r="E202" s="24"/>
      <c r="F202" s="24"/>
      <c r="G202" s="48">
        <v>0</v>
      </c>
      <c r="H202" s="17">
        <v>10000</v>
      </c>
      <c r="I202" s="17">
        <v>0</v>
      </c>
      <c r="J202" s="17">
        <v>0</v>
      </c>
      <c r="K202" s="17">
        <v>90000</v>
      </c>
      <c r="L202" s="17">
        <f t="shared" si="32"/>
        <v>100000</v>
      </c>
      <c r="M202" s="41"/>
      <c r="N202" s="41"/>
      <c r="O202" s="41"/>
      <c r="P202" s="41"/>
      <c r="Q202" s="41"/>
      <c r="R202" s="41"/>
    </row>
    <row r="203" spans="1:18" collapsed="1" x14ac:dyDescent="0.25"/>
  </sheetData>
  <mergeCells count="47">
    <mergeCell ref="C183:F183"/>
    <mergeCell ref="A67:A68"/>
    <mergeCell ref="A180:L180"/>
    <mergeCell ref="A181:A182"/>
    <mergeCell ref="B181:B182"/>
    <mergeCell ref="C181:F181"/>
    <mergeCell ref="G181:L181"/>
    <mergeCell ref="A24:A25"/>
    <mergeCell ref="A32:A33"/>
    <mergeCell ref="A40:A41"/>
    <mergeCell ref="A48:A49"/>
    <mergeCell ref="A57:A58"/>
    <mergeCell ref="A63:A64"/>
    <mergeCell ref="AR4:AR5"/>
    <mergeCell ref="AS4:AS5"/>
    <mergeCell ref="AT4:AT5"/>
    <mergeCell ref="C6:F6"/>
    <mergeCell ref="A7:A13"/>
    <mergeCell ref="A16:A17"/>
    <mergeCell ref="AK4:AK5"/>
    <mergeCell ref="AL4:AL5"/>
    <mergeCell ref="AM4:AM5"/>
    <mergeCell ref="AO4:AO5"/>
    <mergeCell ref="AP4:AP5"/>
    <mergeCell ref="AQ4:AQ5"/>
    <mergeCell ref="AC4:AC5"/>
    <mergeCell ref="AD4:AD5"/>
    <mergeCell ref="AE4:AE5"/>
    <mergeCell ref="AR3:AT3"/>
    <mergeCell ref="A4:A5"/>
    <mergeCell ref="B4:B5"/>
    <mergeCell ref="C4:F4"/>
    <mergeCell ref="G4:L4"/>
    <mergeCell ref="M4:R4"/>
    <mergeCell ref="S4:X4"/>
    <mergeCell ref="Y4:Y5"/>
    <mergeCell ref="Z4:Z5"/>
    <mergeCell ref="AA4:AA5"/>
    <mergeCell ref="A3:L3"/>
    <mergeCell ref="Y3:AA3"/>
    <mergeCell ref="AC3:AE3"/>
    <mergeCell ref="AG3:AI3"/>
    <mergeCell ref="AK3:AM3"/>
    <mergeCell ref="AO3:AQ3"/>
    <mergeCell ref="AG4:AG5"/>
    <mergeCell ref="AH4:AH5"/>
    <mergeCell ref="AI4:AI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3" manualBreakCount="3">
    <brk id="21" max="46" man="1"/>
    <brk id="55" max="46" man="1"/>
    <brk id="177" max="4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U203"/>
  <sheetViews>
    <sheetView view="pageBreakPreview" zoomScale="80" zoomScaleNormal="75" zoomScaleSheetLayoutView="80" workbookViewId="0">
      <pane xSplit="6" ySplit="9" topLeftCell="AG10" activePane="bottomRight" state="frozen"/>
      <selection activeCell="A180" sqref="A180:L180"/>
      <selection pane="topRight" activeCell="A180" sqref="A180:L180"/>
      <selection pane="bottomLeft" activeCell="A180" sqref="A180:L180"/>
      <selection pane="bottomRight" activeCell="AR14" sqref="AR14"/>
    </sheetView>
  </sheetViews>
  <sheetFormatPr defaultRowHeight="15" outlineLevelRow="1" outlineLevelCol="1" x14ac:dyDescent="0.25"/>
  <cols>
    <col min="1" max="1" width="6.7109375" customWidth="1"/>
    <col min="2" max="2" width="52.7109375" customWidth="1"/>
    <col min="3" max="6" width="8.42578125" hidden="1" customWidth="1"/>
    <col min="7" max="7" width="18.42578125" customWidth="1"/>
    <col min="8" max="8" width="16.42578125" customWidth="1"/>
    <col min="9" max="9" width="15.140625" customWidth="1"/>
    <col min="10" max="10" width="15.28515625" customWidth="1"/>
    <col min="11" max="11" width="17.28515625" customWidth="1"/>
    <col min="12" max="12" width="15.85546875" customWidth="1"/>
    <col min="13" max="13" width="7.7109375" customWidth="1"/>
    <col min="14" max="14" width="8.140625" customWidth="1"/>
    <col min="15" max="15" width="13.85546875" customWidth="1"/>
    <col min="16" max="16" width="15.5703125" customWidth="1"/>
    <col min="17" max="17" width="16.28515625" customWidth="1"/>
    <col min="18" max="18" width="18.140625" customWidth="1"/>
    <col min="19" max="19" width="19.7109375" customWidth="1" outlineLevel="1"/>
    <col min="20" max="20" width="17.140625" customWidth="1"/>
    <col min="21" max="21" width="18.85546875" customWidth="1" outlineLevel="1"/>
    <col min="22" max="22" width="17.5703125" customWidth="1" outlineLevel="1"/>
    <col min="23" max="23" width="20.42578125" customWidth="1" outlineLevel="1"/>
    <col min="24" max="24" width="19" style="104" customWidth="1" outlineLevel="1"/>
    <col min="25" max="26" width="16.42578125" customWidth="1"/>
    <col min="27" max="28" width="14.5703125" style="113" customWidth="1"/>
    <col min="29" max="30" width="14.5703125" style="120" customWidth="1"/>
    <col min="31" max="36" width="14.5703125" style="113" customWidth="1"/>
    <col min="37" max="37" width="13.85546875" bestFit="1" customWidth="1"/>
    <col min="38" max="38" width="15.28515625" customWidth="1"/>
    <col min="39" max="40" width="10.28515625" style="113" customWidth="1"/>
    <col min="41" max="45" width="13.85546875" bestFit="1" customWidth="1"/>
    <col min="46" max="46" width="10.28515625" style="113" bestFit="1" customWidth="1"/>
    <col min="47" max="47" width="10.28515625" style="113" customWidth="1"/>
  </cols>
  <sheetData>
    <row r="1" spans="1:47" ht="18.75" x14ac:dyDescent="0.3">
      <c r="A1" s="1"/>
      <c r="B1" s="2"/>
      <c r="C1" s="2"/>
      <c r="D1" s="2"/>
      <c r="E1" s="2"/>
      <c r="F1" s="2"/>
      <c r="G1" s="3"/>
      <c r="H1" s="4"/>
      <c r="J1" s="5"/>
      <c r="K1" s="5"/>
      <c r="L1" s="6" t="s">
        <v>0</v>
      </c>
      <c r="M1" s="6"/>
      <c r="N1" s="6"/>
      <c r="O1" s="6"/>
      <c r="P1" s="6"/>
      <c r="Q1" s="6"/>
      <c r="R1" s="6"/>
      <c r="T1" s="92">
        <f>+T6-T7</f>
        <v>5.8549999725073576E-2</v>
      </c>
      <c r="U1" s="92">
        <f t="shared" ref="U1:W1" si="0">+U6-U7</f>
        <v>0</v>
      </c>
      <c r="V1" s="92">
        <f t="shared" si="0"/>
        <v>0</v>
      </c>
      <c r="W1" s="92">
        <f t="shared" si="0"/>
        <v>0</v>
      </c>
      <c r="X1" s="103">
        <f>+X6-T6-U6-V6-W6</f>
        <v>0</v>
      </c>
      <c r="AK1" s="141" t="s">
        <v>233</v>
      </c>
    </row>
    <row r="2" spans="1:47" ht="4.5" customHeight="1" x14ac:dyDescent="0.25">
      <c r="A2" s="7"/>
      <c r="B2" s="8"/>
      <c r="C2" s="8"/>
      <c r="D2" s="8"/>
      <c r="E2" s="8"/>
      <c r="F2" s="8"/>
      <c r="G2" s="9"/>
      <c r="H2" s="10"/>
      <c r="I2" s="11"/>
      <c r="J2" s="11"/>
      <c r="K2" s="11"/>
      <c r="L2" s="12"/>
      <c r="M2" s="11"/>
      <c r="N2" s="11"/>
      <c r="O2" s="11"/>
      <c r="P2" s="11"/>
      <c r="Q2" s="11"/>
      <c r="R2" s="11"/>
    </row>
    <row r="3" spans="1:47" ht="69.75" customHeight="1" x14ac:dyDescent="0.25">
      <c r="A3" s="167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9"/>
      <c r="M3" s="77"/>
      <c r="N3" s="77"/>
      <c r="O3" s="77"/>
      <c r="P3" s="77"/>
      <c r="Q3" s="77"/>
      <c r="R3" s="77"/>
      <c r="S3" s="86"/>
      <c r="T3" s="86"/>
      <c r="U3" s="86"/>
      <c r="V3" s="86"/>
      <c r="W3" s="86"/>
      <c r="X3" s="105"/>
      <c r="Y3" s="157" t="s">
        <v>225</v>
      </c>
      <c r="Z3" s="156"/>
      <c r="AA3" s="156"/>
      <c r="AB3" s="127"/>
      <c r="AC3" s="156" t="s">
        <v>231</v>
      </c>
      <c r="AD3" s="156"/>
      <c r="AE3" s="156"/>
      <c r="AF3" s="127"/>
      <c r="AG3" s="156" t="s">
        <v>230</v>
      </c>
      <c r="AH3" s="156"/>
      <c r="AI3" s="156"/>
      <c r="AJ3" s="127"/>
      <c r="AK3" s="156" t="s">
        <v>226</v>
      </c>
      <c r="AL3" s="156"/>
      <c r="AM3" s="156"/>
      <c r="AN3" s="127"/>
      <c r="AO3" s="156" t="s">
        <v>229</v>
      </c>
      <c r="AP3" s="156"/>
      <c r="AQ3" s="156"/>
      <c r="AR3" s="156" t="s">
        <v>227</v>
      </c>
      <c r="AS3" s="156"/>
      <c r="AT3" s="156"/>
      <c r="AU3" s="127" t="s">
        <v>234</v>
      </c>
    </row>
    <row r="4" spans="1:47" ht="99" customHeight="1" x14ac:dyDescent="0.25">
      <c r="A4" s="159" t="s">
        <v>2</v>
      </c>
      <c r="B4" s="160" t="s">
        <v>3</v>
      </c>
      <c r="C4" s="162" t="s">
        <v>4</v>
      </c>
      <c r="D4" s="162"/>
      <c r="E4" s="162"/>
      <c r="F4" s="162"/>
      <c r="G4" s="163" t="s">
        <v>232</v>
      </c>
      <c r="H4" s="163"/>
      <c r="I4" s="163"/>
      <c r="J4" s="163"/>
      <c r="K4" s="163"/>
      <c r="L4" s="163"/>
      <c r="M4" s="164" t="s">
        <v>224</v>
      </c>
      <c r="N4" s="165"/>
      <c r="O4" s="165"/>
      <c r="P4" s="165"/>
      <c r="Q4" s="165"/>
      <c r="R4" s="166"/>
      <c r="S4" s="163" t="s">
        <v>228</v>
      </c>
      <c r="T4" s="163"/>
      <c r="U4" s="163"/>
      <c r="V4" s="163"/>
      <c r="W4" s="163"/>
      <c r="X4" s="164"/>
      <c r="Y4" s="157" t="s">
        <v>221</v>
      </c>
      <c r="Z4" s="157" t="s">
        <v>223</v>
      </c>
      <c r="AA4" s="158" t="s">
        <v>222</v>
      </c>
      <c r="AB4" s="128" t="s">
        <v>234</v>
      </c>
      <c r="AC4" s="179" t="s">
        <v>221</v>
      </c>
      <c r="AD4" s="179" t="s">
        <v>223</v>
      </c>
      <c r="AE4" s="158" t="s">
        <v>222</v>
      </c>
      <c r="AF4" s="128" t="s">
        <v>234</v>
      </c>
      <c r="AG4" s="157" t="s">
        <v>221</v>
      </c>
      <c r="AH4" s="157" t="s">
        <v>223</v>
      </c>
      <c r="AI4" s="158" t="s">
        <v>222</v>
      </c>
      <c r="AJ4" s="128" t="s">
        <v>234</v>
      </c>
      <c r="AK4" s="157" t="s">
        <v>221</v>
      </c>
      <c r="AL4" s="157" t="s">
        <v>223</v>
      </c>
      <c r="AM4" s="158" t="s">
        <v>222</v>
      </c>
      <c r="AN4" s="128" t="s">
        <v>235</v>
      </c>
      <c r="AO4" s="157" t="s">
        <v>221</v>
      </c>
      <c r="AP4" s="157" t="s">
        <v>223</v>
      </c>
      <c r="AQ4" s="157" t="s">
        <v>222</v>
      </c>
      <c r="AR4" s="157" t="s">
        <v>221</v>
      </c>
      <c r="AS4" s="157" t="s">
        <v>223</v>
      </c>
      <c r="AT4" s="158" t="s">
        <v>222</v>
      </c>
      <c r="AU4" s="128"/>
    </row>
    <row r="5" spans="1:47" ht="47.25" x14ac:dyDescent="0.25">
      <c r="A5" s="159"/>
      <c r="B5" s="161"/>
      <c r="C5" s="72" t="s">
        <v>6</v>
      </c>
      <c r="D5" s="72" t="s">
        <v>7</v>
      </c>
      <c r="E5" s="72" t="s">
        <v>8</v>
      </c>
      <c r="F5" s="72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4" t="s">
        <v>10</v>
      </c>
      <c r="N5" s="14" t="s">
        <v>11</v>
      </c>
      <c r="O5" s="14" t="s">
        <v>12</v>
      </c>
      <c r="P5" s="14" t="s">
        <v>13</v>
      </c>
      <c r="Q5" s="14" t="s">
        <v>14</v>
      </c>
      <c r="R5" s="14" t="s">
        <v>15</v>
      </c>
      <c r="S5" s="14" t="s">
        <v>10</v>
      </c>
      <c r="T5" s="14" t="s">
        <v>11</v>
      </c>
      <c r="U5" s="14" t="s">
        <v>12</v>
      </c>
      <c r="V5" s="14" t="s">
        <v>13</v>
      </c>
      <c r="W5" s="14" t="s">
        <v>14</v>
      </c>
      <c r="X5" s="111" t="s">
        <v>15</v>
      </c>
      <c r="Y5" s="157"/>
      <c r="Z5" s="157" t="s">
        <v>223</v>
      </c>
      <c r="AA5" s="158"/>
      <c r="AB5" s="128"/>
      <c r="AC5" s="179"/>
      <c r="AD5" s="179" t="s">
        <v>223</v>
      </c>
      <c r="AE5" s="158"/>
      <c r="AF5" s="128"/>
      <c r="AG5" s="157"/>
      <c r="AH5" s="157" t="s">
        <v>223</v>
      </c>
      <c r="AI5" s="158"/>
      <c r="AJ5" s="128"/>
      <c r="AK5" s="157"/>
      <c r="AL5" s="157" t="s">
        <v>223</v>
      </c>
      <c r="AM5" s="158"/>
      <c r="AN5" s="128"/>
      <c r="AO5" s="157"/>
      <c r="AP5" s="157" t="s">
        <v>223</v>
      </c>
      <c r="AQ5" s="157"/>
      <c r="AR5" s="157"/>
      <c r="AS5" s="157" t="s">
        <v>223</v>
      </c>
      <c r="AT5" s="158"/>
      <c r="AU5" s="128"/>
    </row>
    <row r="6" spans="1:47" ht="15.75" x14ac:dyDescent="0.25">
      <c r="A6" s="15">
        <v>1</v>
      </c>
      <c r="B6" s="134"/>
      <c r="C6" s="172">
        <v>3</v>
      </c>
      <c r="D6" s="173"/>
      <c r="E6" s="173"/>
      <c r="F6" s="174"/>
      <c r="G6" s="15"/>
      <c r="H6" s="133">
        <v>2160688.9</v>
      </c>
      <c r="I6" s="101">
        <v>1918382.9820300001</v>
      </c>
      <c r="J6" s="101">
        <v>1951622.3</v>
      </c>
      <c r="K6" s="101">
        <v>2927433.5</v>
      </c>
      <c r="L6" s="101">
        <f>SUM(G6:K6)</f>
        <v>8958127.6820299998</v>
      </c>
      <c r="M6" s="15"/>
      <c r="N6" s="15"/>
      <c r="O6" s="15"/>
      <c r="P6" s="15"/>
      <c r="Q6" s="15"/>
      <c r="R6" s="15"/>
      <c r="S6" s="91"/>
      <c r="T6" s="91">
        <v>2160688.9</v>
      </c>
      <c r="U6" s="110">
        <v>1918382.9820300001</v>
      </c>
      <c r="V6" s="110">
        <v>1744659.1731700001</v>
      </c>
      <c r="W6" s="138">
        <v>2603220.81189</v>
      </c>
      <c r="X6" s="106">
        <f>SUM(T6:W6)</f>
        <v>8426951.8670899998</v>
      </c>
      <c r="Y6" s="44"/>
      <c r="Z6" s="44"/>
      <c r="AA6" s="114"/>
      <c r="AB6" s="114"/>
      <c r="AC6" s="121"/>
      <c r="AD6" s="121"/>
      <c r="AE6" s="114"/>
      <c r="AF6" s="114"/>
      <c r="AG6" s="114"/>
      <c r="AH6" s="114"/>
      <c r="AI6" s="114"/>
      <c r="AJ6" s="114"/>
      <c r="AK6" s="44"/>
      <c r="AL6" s="44"/>
      <c r="AM6" s="114"/>
      <c r="AN6" s="114"/>
      <c r="AO6" s="44"/>
      <c r="AP6" s="44"/>
      <c r="AQ6" s="44"/>
      <c r="AR6" s="44"/>
      <c r="AS6" s="44"/>
      <c r="AT6" s="114"/>
      <c r="AU6" s="114"/>
    </row>
    <row r="7" spans="1:47" ht="15.75" x14ac:dyDescent="0.25">
      <c r="A7" s="175"/>
      <c r="B7" s="16" t="s">
        <v>16</v>
      </c>
      <c r="C7" s="16"/>
      <c r="D7" s="16"/>
      <c r="E7" s="16"/>
      <c r="F7" s="16"/>
      <c r="G7" s="30">
        <f>+G15+G23+G47+G56+G63+G64</f>
        <v>1938607.6</v>
      </c>
      <c r="H7" s="74">
        <f t="shared" ref="H7" si="1">+H15+H23+H39+H47+H31+H56</f>
        <v>2160688.8414500002</v>
      </c>
      <c r="I7" s="102">
        <f>+I15+I23+I47+I56</f>
        <v>1918382.9820300001</v>
      </c>
      <c r="J7" s="30">
        <f>+J15+J23+J47+J56</f>
        <v>1951622.3</v>
      </c>
      <c r="K7" s="30">
        <f>+K15+K23+K47+K56</f>
        <v>2927433.3944999999</v>
      </c>
      <c r="L7" s="17">
        <f>SUM(G7:K7)</f>
        <v>10896735.11798</v>
      </c>
      <c r="M7" s="17">
        <f>+S7-G7</f>
        <v>0</v>
      </c>
      <c r="N7" s="17">
        <f t="shared" ref="N7:R7" si="2">+T7-H7</f>
        <v>0</v>
      </c>
      <c r="O7" s="17">
        <f t="shared" si="2"/>
        <v>0</v>
      </c>
      <c r="P7" s="17">
        <f t="shared" si="2"/>
        <v>-206963.12682999996</v>
      </c>
      <c r="Q7" s="17">
        <f t="shared" si="2"/>
        <v>-324212.58260999992</v>
      </c>
      <c r="R7" s="17">
        <f t="shared" si="2"/>
        <v>-531175.70944000036</v>
      </c>
      <c r="S7" s="90">
        <f t="shared" ref="S7:X7" si="3">+S15+S23+S39+S47+S31+S56</f>
        <v>1938607.6</v>
      </c>
      <c r="T7" s="90">
        <f t="shared" si="3"/>
        <v>2160688.8414500002</v>
      </c>
      <c r="U7" s="90">
        <f t="shared" si="3"/>
        <v>1918382.9820300001</v>
      </c>
      <c r="V7" s="90">
        <f t="shared" si="3"/>
        <v>1744659.1731700001</v>
      </c>
      <c r="W7" s="90">
        <f t="shared" si="3"/>
        <v>2603220.81189</v>
      </c>
      <c r="X7" s="107">
        <f t="shared" si="3"/>
        <v>10365559.408539999</v>
      </c>
      <c r="Y7" s="112">
        <f t="shared" ref="Y7:Y38" si="4">ROUND(X7,1)</f>
        <v>10365559.4</v>
      </c>
      <c r="Z7" s="112">
        <f>+'4 приложение'!L7</f>
        <v>10365559.6</v>
      </c>
      <c r="AA7" s="115">
        <f>+Z7-Y7</f>
        <v>0.19999999925494194</v>
      </c>
      <c r="AB7" s="115"/>
      <c r="AC7" s="122">
        <f>ROUND(S7,1)</f>
        <v>1938607.6</v>
      </c>
      <c r="AD7" s="122">
        <f>+'4 приложение'!G7</f>
        <v>1938607.6</v>
      </c>
      <c r="AE7" s="115">
        <f>+AD7-AC7</f>
        <v>0</v>
      </c>
      <c r="AF7" s="115"/>
      <c r="AG7" s="115">
        <f>ROUND(T7,1)</f>
        <v>2160688.7999999998</v>
      </c>
      <c r="AH7" s="115">
        <f>+'4 приложение'!H7</f>
        <v>2160688.9</v>
      </c>
      <c r="AI7" s="115">
        <f>+AH7-AG7</f>
        <v>0.10000000009313226</v>
      </c>
      <c r="AJ7" s="115"/>
      <c r="AK7" s="112">
        <f t="shared" ref="AK7:AK38" si="5">ROUND(U7,1)</f>
        <v>1918383</v>
      </c>
      <c r="AL7" s="112">
        <f>+'4 приложение'!I7</f>
        <v>1918383</v>
      </c>
      <c r="AM7" s="115">
        <f>+AL7-AK7</f>
        <v>0</v>
      </c>
      <c r="AN7" s="115"/>
      <c r="AO7" s="112">
        <f>ROUND(V7,1)</f>
        <v>1744659.2</v>
      </c>
      <c r="AP7" s="112">
        <f>+'4 приложение'!J7</f>
        <v>1744659.2000000002</v>
      </c>
      <c r="AQ7" s="112">
        <f>+AP7-AO7</f>
        <v>0</v>
      </c>
      <c r="AR7" s="139">
        <f>ROUND(W7,1)+0.1</f>
        <v>2603220.9</v>
      </c>
      <c r="AS7" s="112">
        <f>+'4 приложение'!K7</f>
        <v>2603220.9</v>
      </c>
      <c r="AT7" s="115">
        <f>+AS7-AR7</f>
        <v>0</v>
      </c>
      <c r="AU7" s="115"/>
    </row>
    <row r="8" spans="1:47" ht="15.75" x14ac:dyDescent="0.25">
      <c r="A8" s="176"/>
      <c r="B8" s="18" t="s">
        <v>17</v>
      </c>
      <c r="C8" s="18"/>
      <c r="D8" s="18"/>
      <c r="E8" s="18"/>
      <c r="F8" s="18"/>
      <c r="G8" s="30">
        <f>+G17+G25+G49+G58+G64</f>
        <v>1837515.8205400002</v>
      </c>
      <c r="H8" s="74">
        <f t="shared" ref="H8" si="6">+H17+H25+H33+H41+H49+H58+H64</f>
        <v>2048016.2</v>
      </c>
      <c r="I8" s="102">
        <f>+I17+I25+I49+I58+I64</f>
        <v>1818345.8</v>
      </c>
      <c r="J8" s="30">
        <f>+J17+J25+J49+J58+J64</f>
        <v>1849851.7999999998</v>
      </c>
      <c r="K8" s="30">
        <f>+K17+K25+K49+K58+K64</f>
        <v>2774777.7</v>
      </c>
      <c r="L8" s="17">
        <f>SUM(G8:K8)</f>
        <v>10328507.32054</v>
      </c>
      <c r="M8" s="17">
        <f t="shared" ref="M8:M64" si="7">+S8-G8</f>
        <v>0</v>
      </c>
      <c r="N8" s="17">
        <f t="shared" ref="N8:N64" si="8">+T8-H8</f>
        <v>0</v>
      </c>
      <c r="O8" s="17">
        <f t="shared" ref="O8:O64" si="9">+U8-I8</f>
        <v>0</v>
      </c>
      <c r="P8" s="17">
        <f t="shared" ref="P8:P64" si="10">+V8-J8</f>
        <v>-196170.69999999972</v>
      </c>
      <c r="Q8" s="17">
        <f t="shared" ref="Q8:Q64" si="11">+W8-K8</f>
        <v>-307306</v>
      </c>
      <c r="R8" s="17">
        <f t="shared" ref="R8:R64" si="12">+X8-L8</f>
        <v>-503476.69999999925</v>
      </c>
      <c r="S8" s="90">
        <f t="shared" ref="S8:X8" si="13">+S17+S25+S33+S41+S49+S58+S64</f>
        <v>1837515.8205400002</v>
      </c>
      <c r="T8" s="90">
        <f t="shared" si="13"/>
        <v>2048016.2</v>
      </c>
      <c r="U8" s="90">
        <f t="shared" si="13"/>
        <v>1818345.8</v>
      </c>
      <c r="V8" s="90">
        <f t="shared" si="13"/>
        <v>1653681.1</v>
      </c>
      <c r="W8" s="90">
        <f t="shared" si="13"/>
        <v>2467471.7000000002</v>
      </c>
      <c r="X8" s="107">
        <f t="shared" si="13"/>
        <v>9825030.6205400005</v>
      </c>
      <c r="Y8" s="112">
        <f t="shared" si="4"/>
        <v>9825030.5999999996</v>
      </c>
      <c r="Z8" s="112">
        <f>+'4 приложение'!L8</f>
        <v>9825030.5999999996</v>
      </c>
      <c r="AA8" s="115">
        <f t="shared" ref="AA8:AA64" si="14">+Z8-Y8</f>
        <v>0</v>
      </c>
      <c r="AB8" s="115"/>
      <c r="AC8" s="122">
        <f t="shared" ref="AC8:AC64" si="15">ROUND(S8,1)</f>
        <v>1837515.8</v>
      </c>
      <c r="AD8" s="122">
        <f>+'4 приложение'!G8</f>
        <v>1837515.7999999998</v>
      </c>
      <c r="AE8" s="115">
        <f t="shared" ref="AE8:AE64" si="16">+AD8-AC8</f>
        <v>0</v>
      </c>
      <c r="AF8" s="115"/>
      <c r="AG8" s="115">
        <f t="shared" ref="AG8:AG64" si="17">ROUND(T8,1)</f>
        <v>2048016.2</v>
      </c>
      <c r="AH8" s="115">
        <f>+'4 приложение'!H8</f>
        <v>2048016.2</v>
      </c>
      <c r="AI8" s="115">
        <f t="shared" ref="AI8:AI64" si="18">+AH8-AG8</f>
        <v>0</v>
      </c>
      <c r="AJ8" s="115"/>
      <c r="AK8" s="112">
        <f t="shared" si="5"/>
        <v>1818345.8</v>
      </c>
      <c r="AL8" s="112">
        <f>+'4 приложение'!I8</f>
        <v>1818345.8</v>
      </c>
      <c r="AM8" s="115">
        <f t="shared" ref="AM8:AM64" si="19">+AL8-AK8</f>
        <v>0</v>
      </c>
      <c r="AN8" s="115"/>
      <c r="AO8" s="112">
        <f t="shared" ref="AO8:AO64" si="20">ROUND(V8,1)</f>
        <v>1653681.1</v>
      </c>
      <c r="AP8" s="112">
        <f>+'4 приложение'!J8</f>
        <v>1653681.0999999999</v>
      </c>
      <c r="AQ8" s="112">
        <f t="shared" ref="AQ8:AQ64" si="21">+AP8-AO8</f>
        <v>0</v>
      </c>
      <c r="AR8" s="143">
        <f>ROUND(W8,1)</f>
        <v>2467471.7000000002</v>
      </c>
      <c r="AS8" s="112">
        <f>+'4 приложение'!K8</f>
        <v>2467471.7000000002</v>
      </c>
      <c r="AT8" s="115">
        <f t="shared" ref="AT8:AT64" si="22">+AS8-AR8</f>
        <v>0</v>
      </c>
      <c r="AU8" s="115"/>
    </row>
    <row r="9" spans="1:47" ht="15.75" x14ac:dyDescent="0.25">
      <c r="A9" s="176"/>
      <c r="B9" s="18" t="s">
        <v>18</v>
      </c>
      <c r="C9" s="18"/>
      <c r="D9" s="18"/>
      <c r="E9" s="18"/>
      <c r="F9" s="18"/>
      <c r="G9" s="30">
        <f>+G16+G24+G48+G57+G63</f>
        <v>101091.77946000001</v>
      </c>
      <c r="H9" s="74">
        <f t="shared" ref="H9" si="23">+H16+H24+H32+H40+H48+H57+H63</f>
        <v>112672.64145000008</v>
      </c>
      <c r="I9" s="102">
        <f>+I16+I24+I48+I57+I63</f>
        <v>100037.18203000001</v>
      </c>
      <c r="J9" s="30">
        <f>+J16+J24+J48+J57+J63</f>
        <v>101770.50000000003</v>
      </c>
      <c r="K9" s="30">
        <f>+K16+K24+K48+K57+K63</f>
        <v>152655.69450000001</v>
      </c>
      <c r="L9" s="17">
        <f>SUM(G9:K9)</f>
        <v>568227.79744000011</v>
      </c>
      <c r="M9" s="17">
        <f t="shared" si="7"/>
        <v>0</v>
      </c>
      <c r="N9" s="17">
        <f t="shared" si="8"/>
        <v>0</v>
      </c>
      <c r="O9" s="17">
        <f t="shared" si="9"/>
        <v>0</v>
      </c>
      <c r="P9" s="17">
        <f t="shared" si="10"/>
        <v>-10792.426830000026</v>
      </c>
      <c r="Q9" s="17">
        <f t="shared" si="11"/>
        <v>-16906.582610000012</v>
      </c>
      <c r="R9" s="17">
        <f t="shared" si="12"/>
        <v>-27699.009440000053</v>
      </c>
      <c r="S9" s="90">
        <f t="shared" ref="S9:X9" si="24">+S16+S24+S32+S40+S48+S57+S63</f>
        <v>101091.77946000001</v>
      </c>
      <c r="T9" s="90">
        <f t="shared" si="24"/>
        <v>112672.64145000008</v>
      </c>
      <c r="U9" s="90">
        <f t="shared" si="24"/>
        <v>100037.18203000001</v>
      </c>
      <c r="V9" s="90">
        <f t="shared" si="24"/>
        <v>90978.073170000003</v>
      </c>
      <c r="W9" s="90">
        <f t="shared" si="24"/>
        <v>135749.11189</v>
      </c>
      <c r="X9" s="107">
        <f t="shared" si="24"/>
        <v>540528.78800000006</v>
      </c>
      <c r="Y9" s="112">
        <f t="shared" si="4"/>
        <v>540528.80000000005</v>
      </c>
      <c r="Z9" s="112">
        <f>+'4 приложение'!L9</f>
        <v>540528.99999999988</v>
      </c>
      <c r="AA9" s="115">
        <f t="shared" si="14"/>
        <v>0.19999999983701855</v>
      </c>
      <c r="AB9" s="115"/>
      <c r="AC9" s="122">
        <f t="shared" si="15"/>
        <v>101091.8</v>
      </c>
      <c r="AD9" s="122">
        <f>+'4 приложение'!G9</f>
        <v>101091.8</v>
      </c>
      <c r="AE9" s="115">
        <f t="shared" si="16"/>
        <v>0</v>
      </c>
      <c r="AF9" s="115"/>
      <c r="AG9" s="115">
        <f t="shared" si="17"/>
        <v>112672.6</v>
      </c>
      <c r="AH9" s="115">
        <f>+'4 приложение'!H9</f>
        <v>112672.69999999991</v>
      </c>
      <c r="AI9" s="115">
        <f t="shared" si="18"/>
        <v>9.9999999903957359E-2</v>
      </c>
      <c r="AJ9" s="115"/>
      <c r="AK9" s="112">
        <f t="shared" si="5"/>
        <v>100037.2</v>
      </c>
      <c r="AL9" s="112">
        <f>+'4 приложение'!I9</f>
        <v>100037.20000000001</v>
      </c>
      <c r="AM9" s="115">
        <f t="shared" si="19"/>
        <v>0</v>
      </c>
      <c r="AN9" s="115"/>
      <c r="AO9" s="112">
        <f t="shared" si="20"/>
        <v>90978.1</v>
      </c>
      <c r="AP9" s="112">
        <f>+'4 приложение'!J9</f>
        <v>90978.1</v>
      </c>
      <c r="AQ9" s="140">
        <f t="shared" si="21"/>
        <v>0</v>
      </c>
      <c r="AR9" s="139">
        <f>ROUND(W9,1)+0.1</f>
        <v>135749.20000000001</v>
      </c>
      <c r="AS9" s="112">
        <f>+'4 приложение'!K9</f>
        <v>135749.20000000001</v>
      </c>
      <c r="AT9" s="115">
        <f t="shared" si="22"/>
        <v>0</v>
      </c>
      <c r="AU9" s="115"/>
    </row>
    <row r="10" spans="1:47" ht="15.75" x14ac:dyDescent="0.25">
      <c r="A10" s="176"/>
      <c r="B10" s="18" t="s">
        <v>19</v>
      </c>
      <c r="C10" s="18"/>
      <c r="D10" s="18"/>
      <c r="E10" s="18"/>
      <c r="F10" s="18"/>
      <c r="M10" s="17">
        <f t="shared" si="7"/>
        <v>0</v>
      </c>
      <c r="N10" s="17">
        <f t="shared" si="8"/>
        <v>0</v>
      </c>
      <c r="O10" s="17">
        <f t="shared" si="9"/>
        <v>0</v>
      </c>
      <c r="P10" s="17">
        <f t="shared" si="10"/>
        <v>0</v>
      </c>
      <c r="Q10" s="17">
        <f t="shared" si="11"/>
        <v>0</v>
      </c>
      <c r="R10" s="17">
        <f t="shared" si="12"/>
        <v>0</v>
      </c>
      <c r="S10" s="17"/>
      <c r="T10" s="17"/>
      <c r="U10" s="17"/>
      <c r="V10" s="17"/>
      <c r="W10" s="17"/>
      <c r="X10" s="107"/>
      <c r="Y10" s="112">
        <f t="shared" si="4"/>
        <v>0</v>
      </c>
      <c r="Z10" s="112">
        <f>+'4 приложение'!L10</f>
        <v>0</v>
      </c>
      <c r="AA10" s="115">
        <f t="shared" si="14"/>
        <v>0</v>
      </c>
      <c r="AB10" s="115"/>
      <c r="AC10" s="122">
        <f t="shared" si="15"/>
        <v>0</v>
      </c>
      <c r="AD10" s="122">
        <f>+'4 приложение'!G10</f>
        <v>0</v>
      </c>
      <c r="AE10" s="115">
        <f t="shared" si="16"/>
        <v>0</v>
      </c>
      <c r="AF10" s="115"/>
      <c r="AG10" s="115">
        <f t="shared" si="17"/>
        <v>0</v>
      </c>
      <c r="AH10" s="115">
        <f>+'4 приложение'!H10</f>
        <v>0</v>
      </c>
      <c r="AI10" s="115">
        <f t="shared" si="18"/>
        <v>0</v>
      </c>
      <c r="AJ10" s="115"/>
      <c r="AK10" s="112">
        <f t="shared" si="5"/>
        <v>0</v>
      </c>
      <c r="AL10" s="112">
        <f>+'4 приложение'!I10</f>
        <v>0</v>
      </c>
      <c r="AM10" s="115">
        <f t="shared" si="19"/>
        <v>0</v>
      </c>
      <c r="AN10" s="115"/>
      <c r="AO10" s="112">
        <f t="shared" si="20"/>
        <v>0</v>
      </c>
      <c r="AP10" s="112">
        <f>+'4 приложение'!J10</f>
        <v>0</v>
      </c>
      <c r="AQ10" s="112">
        <f t="shared" si="21"/>
        <v>0</v>
      </c>
      <c r="AR10" s="112">
        <f t="shared" ref="AR10:AR23" si="25">ROUND(W10,1)</f>
        <v>0</v>
      </c>
      <c r="AS10" s="112">
        <f>+'4 приложение'!K10</f>
        <v>0</v>
      </c>
      <c r="AT10" s="115">
        <f t="shared" si="22"/>
        <v>0</v>
      </c>
      <c r="AU10" s="115"/>
    </row>
    <row r="11" spans="1:47" ht="31.5" x14ac:dyDescent="0.25">
      <c r="A11" s="176"/>
      <c r="B11" s="18" t="s">
        <v>20</v>
      </c>
      <c r="C11" s="18"/>
      <c r="D11" s="18"/>
      <c r="E11" s="18"/>
      <c r="F11" s="18"/>
      <c r="G11" s="17"/>
      <c r="H11" s="17"/>
      <c r="I11" s="17"/>
      <c r="J11" s="17"/>
      <c r="K11" s="17"/>
      <c r="L11" s="17">
        <f t="shared" ref="L11:L64" si="26">SUM(G11:K11)</f>
        <v>0</v>
      </c>
      <c r="M11" s="17">
        <f t="shared" si="7"/>
        <v>0</v>
      </c>
      <c r="N11" s="17">
        <f t="shared" si="8"/>
        <v>0</v>
      </c>
      <c r="O11" s="17">
        <f t="shared" si="9"/>
        <v>0</v>
      </c>
      <c r="P11" s="17">
        <f t="shared" si="10"/>
        <v>0</v>
      </c>
      <c r="Q11" s="17">
        <f t="shared" si="11"/>
        <v>0</v>
      </c>
      <c r="R11" s="17">
        <f t="shared" si="12"/>
        <v>0</v>
      </c>
      <c r="S11" s="17"/>
      <c r="T11" s="17"/>
      <c r="U11" s="17"/>
      <c r="V11" s="17"/>
      <c r="W11" s="17"/>
      <c r="X11" s="107"/>
      <c r="Y11" s="112">
        <f t="shared" si="4"/>
        <v>0</v>
      </c>
      <c r="Z11" s="112">
        <f>+'4 приложение'!L11</f>
        <v>0</v>
      </c>
      <c r="AA11" s="115">
        <f t="shared" si="14"/>
        <v>0</v>
      </c>
      <c r="AB11" s="115"/>
      <c r="AC11" s="122">
        <f t="shared" si="15"/>
        <v>0</v>
      </c>
      <c r="AD11" s="122">
        <f>+'4 приложение'!G11</f>
        <v>0</v>
      </c>
      <c r="AE11" s="115">
        <f t="shared" si="16"/>
        <v>0</v>
      </c>
      <c r="AF11" s="115"/>
      <c r="AG11" s="115">
        <f t="shared" si="17"/>
        <v>0</v>
      </c>
      <c r="AH11" s="115">
        <f>+'4 приложение'!H11</f>
        <v>0</v>
      </c>
      <c r="AI11" s="115">
        <f t="shared" si="18"/>
        <v>0</v>
      </c>
      <c r="AJ11" s="115"/>
      <c r="AK11" s="112">
        <f t="shared" si="5"/>
        <v>0</v>
      </c>
      <c r="AL11" s="112">
        <f>+'4 приложение'!I11</f>
        <v>0</v>
      </c>
      <c r="AM11" s="115">
        <f t="shared" si="19"/>
        <v>0</v>
      </c>
      <c r="AN11" s="115"/>
      <c r="AO11" s="112">
        <f t="shared" si="20"/>
        <v>0</v>
      </c>
      <c r="AP11" s="112">
        <f>+'4 приложение'!J11</f>
        <v>0</v>
      </c>
      <c r="AQ11" s="112">
        <f t="shared" si="21"/>
        <v>0</v>
      </c>
      <c r="AR11" s="112">
        <f t="shared" si="25"/>
        <v>0</v>
      </c>
      <c r="AS11" s="112">
        <f>+'4 приложение'!K11</f>
        <v>0</v>
      </c>
      <c r="AT11" s="115">
        <f t="shared" si="22"/>
        <v>0</v>
      </c>
      <c r="AU11" s="115"/>
    </row>
    <row r="12" spans="1:47" ht="15.75" x14ac:dyDescent="0.25">
      <c r="A12" s="176"/>
      <c r="B12" s="18" t="s">
        <v>21</v>
      </c>
      <c r="C12" s="18"/>
      <c r="D12" s="18"/>
      <c r="E12" s="18"/>
      <c r="F12" s="18"/>
      <c r="G12" s="17"/>
      <c r="H12" s="17"/>
      <c r="I12" s="17"/>
      <c r="J12" s="17"/>
      <c r="K12" s="17"/>
      <c r="L12" s="17">
        <f t="shared" si="26"/>
        <v>0</v>
      </c>
      <c r="M12" s="17">
        <f t="shared" si="7"/>
        <v>0</v>
      </c>
      <c r="N12" s="17">
        <f t="shared" si="8"/>
        <v>0</v>
      </c>
      <c r="O12" s="17">
        <f t="shared" si="9"/>
        <v>0</v>
      </c>
      <c r="P12" s="17">
        <f t="shared" si="10"/>
        <v>0</v>
      </c>
      <c r="Q12" s="17">
        <f t="shared" si="11"/>
        <v>0</v>
      </c>
      <c r="R12" s="17">
        <f t="shared" si="12"/>
        <v>0</v>
      </c>
      <c r="S12" s="17"/>
      <c r="T12" s="17"/>
      <c r="U12" s="17"/>
      <c r="V12" s="17"/>
      <c r="W12" s="17"/>
      <c r="X12" s="107"/>
      <c r="Y12" s="112">
        <f t="shared" si="4"/>
        <v>0</v>
      </c>
      <c r="Z12" s="112">
        <f>+'4 приложение'!L12</f>
        <v>0</v>
      </c>
      <c r="AA12" s="115">
        <f t="shared" si="14"/>
        <v>0</v>
      </c>
      <c r="AB12" s="115"/>
      <c r="AC12" s="122">
        <f t="shared" si="15"/>
        <v>0</v>
      </c>
      <c r="AD12" s="122">
        <f>+'4 приложение'!G12</f>
        <v>0</v>
      </c>
      <c r="AE12" s="115">
        <f t="shared" si="16"/>
        <v>0</v>
      </c>
      <c r="AF12" s="115"/>
      <c r="AG12" s="115">
        <f t="shared" si="17"/>
        <v>0</v>
      </c>
      <c r="AH12" s="115">
        <f>+'4 приложение'!H12</f>
        <v>0</v>
      </c>
      <c r="AI12" s="115">
        <f t="shared" si="18"/>
        <v>0</v>
      </c>
      <c r="AJ12" s="115"/>
      <c r="AK12" s="112">
        <f t="shared" si="5"/>
        <v>0</v>
      </c>
      <c r="AL12" s="112">
        <f>+'4 приложение'!I12</f>
        <v>0</v>
      </c>
      <c r="AM12" s="115">
        <f t="shared" si="19"/>
        <v>0</v>
      </c>
      <c r="AN12" s="115"/>
      <c r="AO12" s="112">
        <f t="shared" si="20"/>
        <v>0</v>
      </c>
      <c r="AP12" s="112">
        <f>+'4 приложение'!J12</f>
        <v>0</v>
      </c>
      <c r="AQ12" s="112">
        <f t="shared" si="21"/>
        <v>0</v>
      </c>
      <c r="AR12" s="112">
        <f t="shared" si="25"/>
        <v>0</v>
      </c>
      <c r="AS12" s="112">
        <f>+'4 приложение'!K12</f>
        <v>0</v>
      </c>
      <c r="AT12" s="115">
        <f t="shared" si="22"/>
        <v>0</v>
      </c>
      <c r="AU12" s="115"/>
    </row>
    <row r="13" spans="1:47" ht="15.75" x14ac:dyDescent="0.25">
      <c r="A13" s="176"/>
      <c r="B13" s="18" t="s">
        <v>22</v>
      </c>
      <c r="C13" s="18"/>
      <c r="D13" s="18"/>
      <c r="E13" s="18"/>
      <c r="F13" s="18"/>
      <c r="G13" s="17"/>
      <c r="H13" s="17"/>
      <c r="I13" s="17"/>
      <c r="J13" s="17"/>
      <c r="K13" s="17"/>
      <c r="L13" s="17">
        <f t="shared" si="26"/>
        <v>0</v>
      </c>
      <c r="M13" s="17">
        <f t="shared" si="7"/>
        <v>0</v>
      </c>
      <c r="N13" s="17">
        <f t="shared" si="8"/>
        <v>0</v>
      </c>
      <c r="O13" s="17">
        <f t="shared" si="9"/>
        <v>0</v>
      </c>
      <c r="P13" s="17">
        <f t="shared" si="10"/>
        <v>0</v>
      </c>
      <c r="Q13" s="17">
        <f t="shared" si="11"/>
        <v>0</v>
      </c>
      <c r="R13" s="17">
        <f t="shared" si="12"/>
        <v>0</v>
      </c>
      <c r="S13" s="17"/>
      <c r="T13" s="17"/>
      <c r="U13" s="17"/>
      <c r="V13" s="17"/>
      <c r="W13" s="17"/>
      <c r="X13" s="107"/>
      <c r="Y13" s="112">
        <f t="shared" si="4"/>
        <v>0</v>
      </c>
      <c r="Z13" s="112">
        <f>+'4 приложение'!L13</f>
        <v>0</v>
      </c>
      <c r="AA13" s="115">
        <f t="shared" si="14"/>
        <v>0</v>
      </c>
      <c r="AB13" s="115"/>
      <c r="AC13" s="122">
        <f t="shared" si="15"/>
        <v>0</v>
      </c>
      <c r="AD13" s="122">
        <f>+'4 приложение'!G13</f>
        <v>0</v>
      </c>
      <c r="AE13" s="115">
        <f t="shared" si="16"/>
        <v>0</v>
      </c>
      <c r="AF13" s="115"/>
      <c r="AG13" s="115">
        <f t="shared" si="17"/>
        <v>0</v>
      </c>
      <c r="AH13" s="115">
        <f>+'4 приложение'!H13</f>
        <v>0</v>
      </c>
      <c r="AI13" s="115">
        <f t="shared" si="18"/>
        <v>0</v>
      </c>
      <c r="AJ13" s="115"/>
      <c r="AK13" s="112">
        <f t="shared" si="5"/>
        <v>0</v>
      </c>
      <c r="AL13" s="112">
        <f>+'4 приложение'!I13</f>
        <v>0</v>
      </c>
      <c r="AM13" s="115">
        <f t="shared" si="19"/>
        <v>0</v>
      </c>
      <c r="AN13" s="115"/>
      <c r="AO13" s="112">
        <f t="shared" si="20"/>
        <v>0</v>
      </c>
      <c r="AP13" s="112">
        <f>+'4 приложение'!J13</f>
        <v>0</v>
      </c>
      <c r="AQ13" s="112">
        <f t="shared" si="21"/>
        <v>0</v>
      </c>
      <c r="AR13" s="112">
        <f t="shared" si="25"/>
        <v>0</v>
      </c>
      <c r="AS13" s="112">
        <f>+'4 приложение'!K13</f>
        <v>0</v>
      </c>
      <c r="AT13" s="115">
        <f t="shared" si="22"/>
        <v>0</v>
      </c>
      <c r="AU13" s="115"/>
    </row>
    <row r="14" spans="1:47" ht="230.25" customHeight="1" outlineLevel="1" x14ac:dyDescent="0.25">
      <c r="A14" s="71" t="s">
        <v>23</v>
      </c>
      <c r="B14" s="21" t="s">
        <v>24</v>
      </c>
      <c r="C14" s="21"/>
      <c r="D14" s="21"/>
      <c r="E14" s="21"/>
      <c r="F14" s="21"/>
      <c r="G14" s="17"/>
      <c r="H14" s="17"/>
      <c r="I14" s="17"/>
      <c r="J14" s="17"/>
      <c r="K14" s="17"/>
      <c r="L14" s="17">
        <f t="shared" si="26"/>
        <v>0</v>
      </c>
      <c r="M14" s="17">
        <f t="shared" si="7"/>
        <v>0</v>
      </c>
      <c r="N14" s="17">
        <f t="shared" si="8"/>
        <v>0</v>
      </c>
      <c r="O14" s="17">
        <f t="shared" si="9"/>
        <v>0</v>
      </c>
      <c r="P14" s="17">
        <f t="shared" si="10"/>
        <v>0</v>
      </c>
      <c r="Q14" s="17">
        <f t="shared" si="11"/>
        <v>0</v>
      </c>
      <c r="R14" s="17">
        <f t="shared" si="12"/>
        <v>0</v>
      </c>
      <c r="S14" s="17"/>
      <c r="T14" s="17"/>
      <c r="U14" s="17"/>
      <c r="V14" s="17"/>
      <c r="W14" s="17"/>
      <c r="X14" s="107"/>
      <c r="Y14" s="112">
        <f t="shared" si="4"/>
        <v>0</v>
      </c>
      <c r="Z14" s="112">
        <f>+'4 приложение'!L14</f>
        <v>0</v>
      </c>
      <c r="AA14" s="115">
        <f t="shared" si="14"/>
        <v>0</v>
      </c>
      <c r="AB14" s="115"/>
      <c r="AC14" s="122">
        <f t="shared" si="15"/>
        <v>0</v>
      </c>
      <c r="AD14" s="122">
        <f>+'4 приложение'!G14</f>
        <v>0</v>
      </c>
      <c r="AE14" s="115">
        <f t="shared" si="16"/>
        <v>0</v>
      </c>
      <c r="AF14" s="115"/>
      <c r="AG14" s="115">
        <f t="shared" si="17"/>
        <v>0</v>
      </c>
      <c r="AH14" s="115">
        <f>+'4 приложение'!H14</f>
        <v>0</v>
      </c>
      <c r="AI14" s="115">
        <f t="shared" si="18"/>
        <v>0</v>
      </c>
      <c r="AJ14" s="115"/>
      <c r="AK14" s="112">
        <f t="shared" si="5"/>
        <v>0</v>
      </c>
      <c r="AL14" s="112">
        <f>+'4 приложение'!I14</f>
        <v>0</v>
      </c>
      <c r="AM14" s="115">
        <f t="shared" si="19"/>
        <v>0</v>
      </c>
      <c r="AN14" s="115"/>
      <c r="AO14" s="112">
        <f t="shared" si="20"/>
        <v>0</v>
      </c>
      <c r="AP14" s="112">
        <f>+'4 приложение'!J14</f>
        <v>0</v>
      </c>
      <c r="AQ14" s="112">
        <f t="shared" si="21"/>
        <v>0</v>
      </c>
      <c r="AR14" s="112">
        <f t="shared" si="25"/>
        <v>0</v>
      </c>
      <c r="AS14" s="112">
        <f>+'4 приложение'!K14</f>
        <v>0</v>
      </c>
      <c r="AT14" s="115">
        <f t="shared" si="22"/>
        <v>0</v>
      </c>
      <c r="AU14" s="115"/>
    </row>
    <row r="15" spans="1:47" ht="15.75" outlineLevel="1" x14ac:dyDescent="0.25">
      <c r="A15" s="22" t="s">
        <v>25</v>
      </c>
      <c r="B15" s="23" t="s">
        <v>26</v>
      </c>
      <c r="C15" s="23"/>
      <c r="D15" s="23"/>
      <c r="E15" s="23"/>
      <c r="F15" s="23"/>
      <c r="G15" s="17">
        <v>410279.3</v>
      </c>
      <c r="H15" s="30">
        <v>1792769.49049</v>
      </c>
      <c r="I15" s="102">
        <v>1885596.69527</v>
      </c>
      <c r="J15" s="30">
        <v>1468697.7518499999</v>
      </c>
      <c r="K15" s="30">
        <v>0</v>
      </c>
      <c r="L15" s="17">
        <f>SUM(G15:K15)</f>
        <v>5557343.2376100002</v>
      </c>
      <c r="M15" s="17">
        <f t="shared" si="7"/>
        <v>0</v>
      </c>
      <c r="N15" s="17">
        <f t="shared" si="8"/>
        <v>0</v>
      </c>
      <c r="O15" s="73">
        <f t="shared" si="9"/>
        <v>0</v>
      </c>
      <c r="P15" s="136">
        <f t="shared" si="10"/>
        <v>-200142.99593999982</v>
      </c>
      <c r="Q15" s="17">
        <f t="shared" si="11"/>
        <v>0</v>
      </c>
      <c r="R15" s="17">
        <f t="shared" si="12"/>
        <v>-200142.99593999982</v>
      </c>
      <c r="S15" s="73">
        <v>410279.3</v>
      </c>
      <c r="T15" s="74">
        <v>1792769.49049</v>
      </c>
      <c r="U15" s="135">
        <v>1885596.69527</v>
      </c>
      <c r="V15" s="90">
        <v>1268554.7559100001</v>
      </c>
      <c r="W15" s="30">
        <v>0</v>
      </c>
      <c r="X15" s="108">
        <f>SUM(S15:W15)</f>
        <v>5357200.2416700004</v>
      </c>
      <c r="Y15" s="112">
        <f t="shared" si="4"/>
        <v>5357200.2</v>
      </c>
      <c r="Z15" s="112">
        <f>+'4 приложение'!L15</f>
        <v>5357200.3</v>
      </c>
      <c r="AA15" s="115">
        <f t="shared" si="14"/>
        <v>9.999999962747097E-2</v>
      </c>
      <c r="AB15" s="115"/>
      <c r="AC15" s="122">
        <f t="shared" si="15"/>
        <v>410279.3</v>
      </c>
      <c r="AD15" s="122">
        <f>+'4 приложение'!G15</f>
        <v>410279.29999999993</v>
      </c>
      <c r="AE15" s="115">
        <f t="shared" si="16"/>
        <v>0</v>
      </c>
      <c r="AF15" s="115"/>
      <c r="AG15" s="115">
        <f t="shared" si="17"/>
        <v>1792769.5</v>
      </c>
      <c r="AH15" s="115">
        <f>+'4 приложение'!H15</f>
        <v>1792769.5</v>
      </c>
      <c r="AI15" s="115">
        <f t="shared" si="18"/>
        <v>0</v>
      </c>
      <c r="AJ15" s="115"/>
      <c r="AK15" s="112">
        <f t="shared" si="5"/>
        <v>1885596.7</v>
      </c>
      <c r="AL15" s="112">
        <f>+'4 приложение'!I15</f>
        <v>1885596.7</v>
      </c>
      <c r="AM15" s="115">
        <f t="shared" si="19"/>
        <v>0</v>
      </c>
      <c r="AN15" s="115"/>
      <c r="AO15" s="112">
        <f t="shared" si="20"/>
        <v>1268554.8</v>
      </c>
      <c r="AP15" s="112">
        <f>+'4 приложение'!J15</f>
        <v>1268554.8</v>
      </c>
      <c r="AQ15" s="112">
        <f t="shared" si="21"/>
        <v>0</v>
      </c>
      <c r="AR15" s="112">
        <f t="shared" si="25"/>
        <v>0</v>
      </c>
      <c r="AS15" s="112">
        <f>+'4 приложение'!K15</f>
        <v>0</v>
      </c>
      <c r="AT15" s="115">
        <f t="shared" si="22"/>
        <v>0</v>
      </c>
      <c r="AU15" s="115"/>
    </row>
    <row r="16" spans="1:47" ht="15.75" outlineLevel="1" x14ac:dyDescent="0.25">
      <c r="A16" s="177" t="s">
        <v>27</v>
      </c>
      <c r="B16" s="18" t="s">
        <v>28</v>
      </c>
      <c r="C16" s="24"/>
      <c r="D16" s="24"/>
      <c r="E16" s="24"/>
      <c r="F16" s="24"/>
      <c r="G16" s="17">
        <v>21394.677390000001</v>
      </c>
      <c r="H16" s="30">
        <v>93486.863420000067</v>
      </c>
      <c r="I16" s="102">
        <v>98327.488110000006</v>
      </c>
      <c r="J16" s="30">
        <v>76587.618699999992</v>
      </c>
      <c r="K16" s="30">
        <v>0</v>
      </c>
      <c r="L16" s="17">
        <f>SUM(G16:K16)</f>
        <v>289796.64762000006</v>
      </c>
      <c r="M16" s="17">
        <f t="shared" si="7"/>
        <v>0</v>
      </c>
      <c r="N16" s="17">
        <f t="shared" si="8"/>
        <v>0</v>
      </c>
      <c r="O16" s="75">
        <f t="shared" si="9"/>
        <v>0</v>
      </c>
      <c r="P16" s="136">
        <f t="shared" si="10"/>
        <v>-10436.780089999986</v>
      </c>
      <c r="Q16" s="17">
        <f t="shared" si="11"/>
        <v>0</v>
      </c>
      <c r="R16" s="17">
        <f t="shared" si="12"/>
        <v>-10436.780090000015</v>
      </c>
      <c r="S16" s="73">
        <v>21394.677390000001</v>
      </c>
      <c r="T16" s="74">
        <v>93486.863420000067</v>
      </c>
      <c r="U16" s="135">
        <v>98327.488110000006</v>
      </c>
      <c r="V16" s="90">
        <v>66150.838610000006</v>
      </c>
      <c r="W16" s="30">
        <v>0</v>
      </c>
      <c r="X16" s="108">
        <f t="shared" ref="X16:X17" si="27">SUM(S16:W16)</f>
        <v>279359.86753000005</v>
      </c>
      <c r="Y16" s="112">
        <f t="shared" si="4"/>
        <v>279359.90000000002</v>
      </c>
      <c r="Z16" s="112">
        <f>+'4 приложение'!L16</f>
        <v>279359.99999999988</v>
      </c>
      <c r="AA16" s="115">
        <f t="shared" si="14"/>
        <v>9.9999999860301614E-2</v>
      </c>
      <c r="AB16" s="115"/>
      <c r="AC16" s="122">
        <f t="shared" si="15"/>
        <v>21394.7</v>
      </c>
      <c r="AD16" s="122">
        <f>+'4 приложение'!G16</f>
        <v>21394.699999999953</v>
      </c>
      <c r="AE16" s="115">
        <f t="shared" si="16"/>
        <v>-4.7293724492192268E-11</v>
      </c>
      <c r="AF16" s="115"/>
      <c r="AG16" s="115">
        <f t="shared" si="17"/>
        <v>93486.9</v>
      </c>
      <c r="AH16" s="115">
        <f>+'4 приложение'!H16</f>
        <v>93486.899999999907</v>
      </c>
      <c r="AI16" s="115">
        <f t="shared" si="18"/>
        <v>0</v>
      </c>
      <c r="AJ16" s="115"/>
      <c r="AK16" s="112">
        <f t="shared" si="5"/>
        <v>98327.5</v>
      </c>
      <c r="AL16" s="112">
        <f>+'4 приложение'!I16</f>
        <v>98327.500000000015</v>
      </c>
      <c r="AM16" s="115">
        <f t="shared" si="19"/>
        <v>0</v>
      </c>
      <c r="AN16" s="115"/>
      <c r="AO16" s="139">
        <f>ROUND(V16,1)+0.1</f>
        <v>66150.900000000009</v>
      </c>
      <c r="AP16" s="112">
        <f>+'4 приложение'!J16</f>
        <v>66150.900000000009</v>
      </c>
      <c r="AQ16" s="112">
        <f t="shared" si="21"/>
        <v>0</v>
      </c>
      <c r="AR16" s="112">
        <f t="shared" si="25"/>
        <v>0</v>
      </c>
      <c r="AS16" s="112">
        <f>+'4 приложение'!K16</f>
        <v>0</v>
      </c>
      <c r="AT16" s="115">
        <f t="shared" si="22"/>
        <v>0</v>
      </c>
      <c r="AU16" s="115"/>
    </row>
    <row r="17" spans="1:47" ht="31.5" outlineLevel="1" x14ac:dyDescent="0.25">
      <c r="A17" s="178"/>
      <c r="B17" s="18" t="s">
        <v>29</v>
      </c>
      <c r="C17" s="24"/>
      <c r="D17" s="24"/>
      <c r="E17" s="24"/>
      <c r="F17" s="24"/>
      <c r="G17" s="17">
        <v>388884.62260999996</v>
      </c>
      <c r="H17" s="17">
        <v>1699282.6270699999</v>
      </c>
      <c r="I17" s="102">
        <v>1787269.20716</v>
      </c>
      <c r="J17" s="17">
        <v>1392110.1331499999</v>
      </c>
      <c r="K17" s="17">
        <v>0</v>
      </c>
      <c r="L17" s="17">
        <f>SUM(G17:K17)</f>
        <v>5267546.5899900002</v>
      </c>
      <c r="M17" s="17">
        <f t="shared" si="7"/>
        <v>0</v>
      </c>
      <c r="N17" s="17">
        <f t="shared" si="8"/>
        <v>0</v>
      </c>
      <c r="O17" s="73">
        <f t="shared" si="9"/>
        <v>0</v>
      </c>
      <c r="P17" s="136">
        <f t="shared" si="10"/>
        <v>-189706.2158499998</v>
      </c>
      <c r="Q17" s="17">
        <f t="shared" si="11"/>
        <v>0</v>
      </c>
      <c r="R17" s="17">
        <f t="shared" si="12"/>
        <v>-189706.21585000027</v>
      </c>
      <c r="S17" s="73">
        <v>388884.62260999996</v>
      </c>
      <c r="T17" s="74">
        <v>1699282.6270699999</v>
      </c>
      <c r="U17" s="135">
        <v>1787269.20716</v>
      </c>
      <c r="V17" s="90">
        <v>1202403.9173000001</v>
      </c>
      <c r="W17" s="30">
        <v>0</v>
      </c>
      <c r="X17" s="108">
        <f t="shared" si="27"/>
        <v>5077840.37414</v>
      </c>
      <c r="Y17" s="112">
        <f t="shared" si="4"/>
        <v>5077840.4000000004</v>
      </c>
      <c r="Z17" s="112">
        <f>+'4 приложение'!L17</f>
        <v>5077840.3000000007</v>
      </c>
      <c r="AA17" s="115">
        <f t="shared" si="14"/>
        <v>-9.999999962747097E-2</v>
      </c>
      <c r="AB17" s="115"/>
      <c r="AC17" s="122">
        <f t="shared" si="15"/>
        <v>388884.6</v>
      </c>
      <c r="AD17" s="122">
        <f>+'4 приложение'!G17</f>
        <v>388884.6</v>
      </c>
      <c r="AE17" s="115">
        <f t="shared" si="16"/>
        <v>0</v>
      </c>
      <c r="AF17" s="115"/>
      <c r="AG17" s="115">
        <f t="shared" si="17"/>
        <v>1699282.6</v>
      </c>
      <c r="AH17" s="115">
        <f>+'4 приложение'!H17</f>
        <v>1699282.6</v>
      </c>
      <c r="AI17" s="115">
        <f t="shared" si="18"/>
        <v>0</v>
      </c>
      <c r="AJ17" s="115"/>
      <c r="AK17" s="112">
        <f t="shared" si="5"/>
        <v>1787269.2</v>
      </c>
      <c r="AL17" s="112">
        <f>+'4 приложение'!I17</f>
        <v>1787269.2</v>
      </c>
      <c r="AM17" s="115">
        <f t="shared" si="19"/>
        <v>0</v>
      </c>
      <c r="AN17" s="115"/>
      <c r="AO17" s="112">
        <f t="shared" si="20"/>
        <v>1202403.8999999999</v>
      </c>
      <c r="AP17" s="112">
        <f>+'4 приложение'!J17</f>
        <v>1202403.8999999999</v>
      </c>
      <c r="AQ17" s="112">
        <f t="shared" si="21"/>
        <v>0</v>
      </c>
      <c r="AR17" s="112">
        <f t="shared" si="25"/>
        <v>0</v>
      </c>
      <c r="AS17" s="112">
        <f>+'4 приложение'!K17</f>
        <v>0</v>
      </c>
      <c r="AT17" s="115">
        <f t="shared" si="22"/>
        <v>0</v>
      </c>
      <c r="AU17" s="115"/>
    </row>
    <row r="18" spans="1:47" ht="15.75" outlineLevel="1" x14ac:dyDescent="0.25">
      <c r="A18" s="25" t="s">
        <v>30</v>
      </c>
      <c r="B18" s="18" t="s">
        <v>19</v>
      </c>
      <c r="C18" s="18"/>
      <c r="D18" s="18"/>
      <c r="E18" s="18"/>
      <c r="F18" s="18"/>
      <c r="M18" s="17">
        <f t="shared" si="7"/>
        <v>0</v>
      </c>
      <c r="N18" s="17">
        <f t="shared" si="8"/>
        <v>0</v>
      </c>
      <c r="O18" s="17">
        <f t="shared" si="9"/>
        <v>0</v>
      </c>
      <c r="P18" s="17">
        <f t="shared" si="10"/>
        <v>0</v>
      </c>
      <c r="Q18" s="17">
        <f t="shared" si="11"/>
        <v>0</v>
      </c>
      <c r="R18" s="17">
        <f t="shared" si="12"/>
        <v>0</v>
      </c>
      <c r="S18" s="17"/>
      <c r="T18" s="17"/>
      <c r="U18" s="17"/>
      <c r="V18" s="17"/>
      <c r="W18" s="17"/>
      <c r="X18" s="107"/>
      <c r="Y18" s="112">
        <f t="shared" si="4"/>
        <v>0</v>
      </c>
      <c r="Z18" s="112">
        <f>+'4 приложение'!L18</f>
        <v>0</v>
      </c>
      <c r="AA18" s="115">
        <f t="shared" si="14"/>
        <v>0</v>
      </c>
      <c r="AB18" s="115"/>
      <c r="AC18" s="122">
        <f t="shared" si="15"/>
        <v>0</v>
      </c>
      <c r="AD18" s="122">
        <f>+'4 приложение'!G18</f>
        <v>0</v>
      </c>
      <c r="AE18" s="115">
        <f t="shared" si="16"/>
        <v>0</v>
      </c>
      <c r="AF18" s="115"/>
      <c r="AG18" s="115">
        <f t="shared" si="17"/>
        <v>0</v>
      </c>
      <c r="AH18" s="115">
        <f>+'4 приложение'!H18</f>
        <v>0</v>
      </c>
      <c r="AI18" s="115">
        <f t="shared" si="18"/>
        <v>0</v>
      </c>
      <c r="AJ18" s="115"/>
      <c r="AK18" s="112">
        <f t="shared" si="5"/>
        <v>0</v>
      </c>
      <c r="AL18" s="112">
        <f>+'4 приложение'!I18</f>
        <v>0</v>
      </c>
      <c r="AM18" s="115">
        <f t="shared" si="19"/>
        <v>0</v>
      </c>
      <c r="AN18" s="115"/>
      <c r="AO18" s="112">
        <f t="shared" si="20"/>
        <v>0</v>
      </c>
      <c r="AP18" s="112">
        <f>+'4 приложение'!J18</f>
        <v>0</v>
      </c>
      <c r="AQ18" s="112">
        <f t="shared" si="21"/>
        <v>0</v>
      </c>
      <c r="AR18" s="112">
        <f t="shared" si="25"/>
        <v>0</v>
      </c>
      <c r="AS18" s="112">
        <f>+'4 приложение'!K18</f>
        <v>0</v>
      </c>
      <c r="AT18" s="115">
        <f t="shared" si="22"/>
        <v>0</v>
      </c>
      <c r="AU18" s="115"/>
    </row>
    <row r="19" spans="1:47" ht="31.5" outlineLevel="1" x14ac:dyDescent="0.25">
      <c r="A19" s="25"/>
      <c r="B19" s="18" t="s">
        <v>31</v>
      </c>
      <c r="C19" s="18"/>
      <c r="D19" s="18"/>
      <c r="E19" s="18"/>
      <c r="F19" s="18"/>
      <c r="G19" s="17"/>
      <c r="H19" s="17"/>
      <c r="I19" s="17"/>
      <c r="J19" s="17"/>
      <c r="K19" s="17"/>
      <c r="L19" s="17">
        <f t="shared" si="26"/>
        <v>0</v>
      </c>
      <c r="M19" s="17">
        <f t="shared" si="7"/>
        <v>0</v>
      </c>
      <c r="N19" s="17">
        <f t="shared" si="8"/>
        <v>0</v>
      </c>
      <c r="O19" s="17">
        <f t="shared" si="9"/>
        <v>0</v>
      </c>
      <c r="P19" s="17">
        <f t="shared" si="10"/>
        <v>0</v>
      </c>
      <c r="Q19" s="17">
        <f t="shared" si="11"/>
        <v>0</v>
      </c>
      <c r="R19" s="17">
        <f t="shared" si="12"/>
        <v>0</v>
      </c>
      <c r="S19" s="17"/>
      <c r="T19" s="17"/>
      <c r="U19" s="17"/>
      <c r="V19" s="17"/>
      <c r="W19" s="17"/>
      <c r="X19" s="107"/>
      <c r="Y19" s="112">
        <f t="shared" si="4"/>
        <v>0</v>
      </c>
      <c r="Z19" s="112">
        <f>+'4 приложение'!L19</f>
        <v>0</v>
      </c>
      <c r="AA19" s="115">
        <f t="shared" si="14"/>
        <v>0</v>
      </c>
      <c r="AB19" s="115"/>
      <c r="AC19" s="122">
        <f t="shared" si="15"/>
        <v>0</v>
      </c>
      <c r="AD19" s="122">
        <f>+'4 приложение'!G19</f>
        <v>0</v>
      </c>
      <c r="AE19" s="115">
        <f t="shared" si="16"/>
        <v>0</v>
      </c>
      <c r="AF19" s="115"/>
      <c r="AG19" s="115">
        <f t="shared" si="17"/>
        <v>0</v>
      </c>
      <c r="AH19" s="115">
        <f>+'4 приложение'!H19</f>
        <v>0</v>
      </c>
      <c r="AI19" s="115">
        <f t="shared" si="18"/>
        <v>0</v>
      </c>
      <c r="AJ19" s="115"/>
      <c r="AK19" s="112">
        <f t="shared" si="5"/>
        <v>0</v>
      </c>
      <c r="AL19" s="112">
        <f>+'4 приложение'!I19</f>
        <v>0</v>
      </c>
      <c r="AM19" s="115">
        <f t="shared" si="19"/>
        <v>0</v>
      </c>
      <c r="AN19" s="115"/>
      <c r="AO19" s="112">
        <f t="shared" si="20"/>
        <v>0</v>
      </c>
      <c r="AP19" s="112">
        <f>+'4 приложение'!J19</f>
        <v>0</v>
      </c>
      <c r="AQ19" s="112">
        <f t="shared" si="21"/>
        <v>0</v>
      </c>
      <c r="AR19" s="112">
        <f t="shared" si="25"/>
        <v>0</v>
      </c>
      <c r="AS19" s="112">
        <f>+'4 приложение'!K19</f>
        <v>0</v>
      </c>
      <c r="AT19" s="115">
        <f t="shared" si="22"/>
        <v>0</v>
      </c>
      <c r="AU19" s="115"/>
    </row>
    <row r="20" spans="1:47" ht="15.75" outlineLevel="1" x14ac:dyDescent="0.25">
      <c r="A20" s="25" t="s">
        <v>32</v>
      </c>
      <c r="B20" s="18" t="s">
        <v>21</v>
      </c>
      <c r="C20" s="18"/>
      <c r="D20" s="18"/>
      <c r="E20" s="18"/>
      <c r="F20" s="18"/>
      <c r="G20" s="17"/>
      <c r="H20" s="17"/>
      <c r="I20" s="17"/>
      <c r="J20" s="17"/>
      <c r="K20" s="17"/>
      <c r="L20" s="17">
        <f t="shared" si="26"/>
        <v>0</v>
      </c>
      <c r="M20" s="17">
        <f t="shared" si="7"/>
        <v>0</v>
      </c>
      <c r="N20" s="17">
        <f t="shared" si="8"/>
        <v>0</v>
      </c>
      <c r="O20" s="17">
        <f t="shared" si="9"/>
        <v>0</v>
      </c>
      <c r="P20" s="17">
        <f t="shared" si="10"/>
        <v>0</v>
      </c>
      <c r="Q20" s="17">
        <f t="shared" si="11"/>
        <v>0</v>
      </c>
      <c r="R20" s="17">
        <f t="shared" si="12"/>
        <v>0</v>
      </c>
      <c r="S20" s="17"/>
      <c r="T20" s="17"/>
      <c r="U20" s="17"/>
      <c r="V20" s="17"/>
      <c r="W20" s="17"/>
      <c r="X20" s="107"/>
      <c r="Y20" s="112">
        <f t="shared" si="4"/>
        <v>0</v>
      </c>
      <c r="Z20" s="112">
        <f>+'4 приложение'!L20</f>
        <v>0</v>
      </c>
      <c r="AA20" s="115">
        <f t="shared" si="14"/>
        <v>0</v>
      </c>
      <c r="AB20" s="115"/>
      <c r="AC20" s="122">
        <f t="shared" si="15"/>
        <v>0</v>
      </c>
      <c r="AD20" s="122">
        <f>+'4 приложение'!G20</f>
        <v>0</v>
      </c>
      <c r="AE20" s="115">
        <f t="shared" si="16"/>
        <v>0</v>
      </c>
      <c r="AF20" s="115"/>
      <c r="AG20" s="115">
        <f t="shared" si="17"/>
        <v>0</v>
      </c>
      <c r="AH20" s="115">
        <f>+'4 приложение'!H20</f>
        <v>0</v>
      </c>
      <c r="AI20" s="115">
        <f t="shared" si="18"/>
        <v>0</v>
      </c>
      <c r="AJ20" s="115"/>
      <c r="AK20" s="112">
        <f t="shared" si="5"/>
        <v>0</v>
      </c>
      <c r="AL20" s="112">
        <f>+'4 приложение'!I20</f>
        <v>0</v>
      </c>
      <c r="AM20" s="115">
        <f t="shared" si="19"/>
        <v>0</v>
      </c>
      <c r="AN20" s="115"/>
      <c r="AO20" s="112">
        <f t="shared" si="20"/>
        <v>0</v>
      </c>
      <c r="AP20" s="112">
        <f>+'4 приложение'!J20</f>
        <v>0</v>
      </c>
      <c r="AQ20" s="112">
        <f t="shared" si="21"/>
        <v>0</v>
      </c>
      <c r="AR20" s="112">
        <f t="shared" si="25"/>
        <v>0</v>
      </c>
      <c r="AS20" s="112">
        <f>+'4 приложение'!K20</f>
        <v>0</v>
      </c>
      <c r="AT20" s="115">
        <f t="shared" si="22"/>
        <v>0</v>
      </c>
      <c r="AU20" s="115"/>
    </row>
    <row r="21" spans="1:47" ht="15.75" outlineLevel="1" x14ac:dyDescent="0.25">
      <c r="A21" s="25" t="s">
        <v>33</v>
      </c>
      <c r="B21" s="18" t="s">
        <v>22</v>
      </c>
      <c r="C21" s="18"/>
      <c r="D21" s="18"/>
      <c r="E21" s="18"/>
      <c r="F21" s="18"/>
      <c r="G21" s="17"/>
      <c r="H21" s="17"/>
      <c r="I21" s="17"/>
      <c r="J21" s="17"/>
      <c r="K21" s="17"/>
      <c r="L21" s="17">
        <f t="shared" si="26"/>
        <v>0</v>
      </c>
      <c r="M21" s="17">
        <f t="shared" si="7"/>
        <v>0</v>
      </c>
      <c r="N21" s="17">
        <f t="shared" si="8"/>
        <v>0</v>
      </c>
      <c r="O21" s="17">
        <f t="shared" si="9"/>
        <v>0</v>
      </c>
      <c r="P21" s="17">
        <f t="shared" si="10"/>
        <v>0</v>
      </c>
      <c r="Q21" s="17">
        <f t="shared" si="11"/>
        <v>0</v>
      </c>
      <c r="R21" s="17">
        <f t="shared" si="12"/>
        <v>0</v>
      </c>
      <c r="S21" s="17"/>
      <c r="T21" s="17"/>
      <c r="U21" s="17"/>
      <c r="V21" s="17"/>
      <c r="W21" s="17"/>
      <c r="X21" s="107"/>
      <c r="Y21" s="112">
        <f t="shared" si="4"/>
        <v>0</v>
      </c>
      <c r="Z21" s="112">
        <f>+'4 приложение'!L21</f>
        <v>0</v>
      </c>
      <c r="AA21" s="115">
        <f t="shared" si="14"/>
        <v>0</v>
      </c>
      <c r="AB21" s="115"/>
      <c r="AC21" s="122">
        <f t="shared" si="15"/>
        <v>0</v>
      </c>
      <c r="AD21" s="122">
        <f>+'4 приложение'!G21</f>
        <v>0</v>
      </c>
      <c r="AE21" s="115">
        <f t="shared" si="16"/>
        <v>0</v>
      </c>
      <c r="AF21" s="115"/>
      <c r="AG21" s="115">
        <f t="shared" si="17"/>
        <v>0</v>
      </c>
      <c r="AH21" s="115">
        <f>+'4 приложение'!H21</f>
        <v>0</v>
      </c>
      <c r="AI21" s="115">
        <f t="shared" si="18"/>
        <v>0</v>
      </c>
      <c r="AJ21" s="115"/>
      <c r="AK21" s="112">
        <f t="shared" si="5"/>
        <v>0</v>
      </c>
      <c r="AL21" s="112">
        <f>+'4 приложение'!I21</f>
        <v>0</v>
      </c>
      <c r="AM21" s="115">
        <f t="shared" si="19"/>
        <v>0</v>
      </c>
      <c r="AN21" s="115"/>
      <c r="AO21" s="112">
        <f t="shared" si="20"/>
        <v>0</v>
      </c>
      <c r="AP21" s="112">
        <f>+'4 приложение'!J21</f>
        <v>0</v>
      </c>
      <c r="AQ21" s="112">
        <f t="shared" si="21"/>
        <v>0</v>
      </c>
      <c r="AR21" s="112">
        <f t="shared" si="25"/>
        <v>0</v>
      </c>
      <c r="AS21" s="112">
        <f>+'4 приложение'!K21</f>
        <v>0</v>
      </c>
      <c r="AT21" s="115">
        <f t="shared" si="22"/>
        <v>0</v>
      </c>
      <c r="AU21" s="115"/>
    </row>
    <row r="22" spans="1:47" ht="200.25" customHeight="1" outlineLevel="1" x14ac:dyDescent="0.25">
      <c r="A22" s="71" t="s">
        <v>34</v>
      </c>
      <c r="B22" s="18" t="s">
        <v>35</v>
      </c>
      <c r="C22" s="18"/>
      <c r="D22" s="18"/>
      <c r="E22" s="18"/>
      <c r="F22" s="18"/>
      <c r="G22" s="17"/>
      <c r="H22" s="17"/>
      <c r="I22" s="17"/>
      <c r="J22" s="17"/>
      <c r="K22" s="17"/>
      <c r="L22" s="17">
        <f t="shared" si="26"/>
        <v>0</v>
      </c>
      <c r="M22" s="17">
        <f t="shared" si="7"/>
        <v>0</v>
      </c>
      <c r="N22" s="17">
        <f t="shared" si="8"/>
        <v>0</v>
      </c>
      <c r="O22" s="17">
        <f t="shared" si="9"/>
        <v>0</v>
      </c>
      <c r="P22" s="17">
        <f t="shared" si="10"/>
        <v>0</v>
      </c>
      <c r="Q22" s="17">
        <f t="shared" si="11"/>
        <v>0</v>
      </c>
      <c r="R22" s="17">
        <f t="shared" si="12"/>
        <v>0</v>
      </c>
      <c r="S22" s="17"/>
      <c r="T22" s="17"/>
      <c r="U22" s="17"/>
      <c r="V22" s="17"/>
      <c r="W22" s="17"/>
      <c r="X22" s="107"/>
      <c r="Y22" s="112">
        <f t="shared" si="4"/>
        <v>0</v>
      </c>
      <c r="Z22" s="112">
        <f>+'4 приложение'!L22</f>
        <v>0</v>
      </c>
      <c r="AA22" s="115">
        <f t="shared" si="14"/>
        <v>0</v>
      </c>
      <c r="AB22" s="115"/>
      <c r="AC22" s="122">
        <f t="shared" si="15"/>
        <v>0</v>
      </c>
      <c r="AD22" s="122">
        <f>+'4 приложение'!G22</f>
        <v>0</v>
      </c>
      <c r="AE22" s="115">
        <f t="shared" si="16"/>
        <v>0</v>
      </c>
      <c r="AF22" s="115"/>
      <c r="AG22" s="115">
        <f t="shared" si="17"/>
        <v>0</v>
      </c>
      <c r="AH22" s="115">
        <f>+'4 приложение'!H22</f>
        <v>0</v>
      </c>
      <c r="AI22" s="115">
        <f t="shared" si="18"/>
        <v>0</v>
      </c>
      <c r="AJ22" s="115"/>
      <c r="AK22" s="112">
        <f t="shared" si="5"/>
        <v>0</v>
      </c>
      <c r="AL22" s="112">
        <f>+'4 приложение'!I22</f>
        <v>0</v>
      </c>
      <c r="AM22" s="115">
        <f t="shared" si="19"/>
        <v>0</v>
      </c>
      <c r="AN22" s="115"/>
      <c r="AO22" s="112">
        <f t="shared" si="20"/>
        <v>0</v>
      </c>
      <c r="AP22" s="112">
        <f>+'4 приложение'!J22</f>
        <v>0</v>
      </c>
      <c r="AQ22" s="112">
        <f t="shared" si="21"/>
        <v>0</v>
      </c>
      <c r="AR22" s="112">
        <f t="shared" si="25"/>
        <v>0</v>
      </c>
      <c r="AS22" s="112">
        <f>+'4 приложение'!K22</f>
        <v>0</v>
      </c>
      <c r="AT22" s="115">
        <f t="shared" si="22"/>
        <v>0</v>
      </c>
      <c r="AU22" s="115"/>
    </row>
    <row r="23" spans="1:47" ht="15.75" outlineLevel="1" x14ac:dyDescent="0.25">
      <c r="A23" s="22" t="s">
        <v>36</v>
      </c>
      <c r="B23" s="23" t="s">
        <v>26</v>
      </c>
      <c r="C23" s="23"/>
      <c r="D23" s="23"/>
      <c r="E23" s="23"/>
      <c r="F23" s="23"/>
      <c r="G23" s="129">
        <v>152214.47000000003</v>
      </c>
      <c r="H23" s="130">
        <v>0</v>
      </c>
      <c r="I23" s="131">
        <v>16222.22667</v>
      </c>
      <c r="J23" s="132">
        <v>27903.900389999999</v>
      </c>
      <c r="K23" s="132">
        <v>13918.65048</v>
      </c>
      <c r="L23" s="17">
        <f>SUM(G23:K23)</f>
        <v>210259.24754000004</v>
      </c>
      <c r="M23" s="17">
        <f t="shared" si="7"/>
        <v>0</v>
      </c>
      <c r="N23" s="17">
        <f t="shared" si="8"/>
        <v>0</v>
      </c>
      <c r="O23" s="17">
        <f t="shared" si="9"/>
        <v>0</v>
      </c>
      <c r="P23" s="137">
        <f t="shared" si="10"/>
        <v>-4665.3990799999992</v>
      </c>
      <c r="Q23" s="17">
        <f t="shared" si="11"/>
        <v>0</v>
      </c>
      <c r="R23" s="17">
        <f t="shared" si="12"/>
        <v>-4665.3990800000029</v>
      </c>
      <c r="S23" s="76">
        <v>152214.47000000003</v>
      </c>
      <c r="T23" s="17">
        <v>0</v>
      </c>
      <c r="U23" s="76">
        <v>16222.22667</v>
      </c>
      <c r="V23" s="116">
        <v>23238.50131</v>
      </c>
      <c r="W23" s="75">
        <v>13918.65048</v>
      </c>
      <c r="X23" s="107">
        <f>SUM(S23:W23)</f>
        <v>205593.84846000004</v>
      </c>
      <c r="Y23" s="112">
        <f t="shared" si="4"/>
        <v>205593.8</v>
      </c>
      <c r="Z23" s="112">
        <f>+'4 приложение'!L23</f>
        <v>205593.90000000002</v>
      </c>
      <c r="AA23" s="115">
        <f t="shared" si="14"/>
        <v>0.1000000000349246</v>
      </c>
      <c r="AB23" s="115"/>
      <c r="AC23" s="122">
        <f t="shared" si="15"/>
        <v>152214.5</v>
      </c>
      <c r="AD23" s="122">
        <f>+'4 приложение'!G23</f>
        <v>152214.5</v>
      </c>
      <c r="AE23" s="115">
        <f t="shared" si="16"/>
        <v>0</v>
      </c>
      <c r="AF23" s="115"/>
      <c r="AG23" s="115">
        <f t="shared" si="17"/>
        <v>0</v>
      </c>
      <c r="AH23" s="115">
        <f>+'4 приложение'!H23</f>
        <v>0</v>
      </c>
      <c r="AI23" s="115">
        <f t="shared" si="18"/>
        <v>0</v>
      </c>
      <c r="AJ23" s="115"/>
      <c r="AK23" s="112">
        <f t="shared" si="5"/>
        <v>16222.2</v>
      </c>
      <c r="AL23" s="112">
        <f>+'4 приложение'!I23</f>
        <v>16222.199999999999</v>
      </c>
      <c r="AM23" s="115">
        <f t="shared" si="19"/>
        <v>0</v>
      </c>
      <c r="AN23" s="115"/>
      <c r="AO23" s="112">
        <f t="shared" si="20"/>
        <v>23238.5</v>
      </c>
      <c r="AP23" s="112">
        <f>+'4 приложение'!J23</f>
        <v>23238.5</v>
      </c>
      <c r="AQ23" s="112">
        <f t="shared" si="21"/>
        <v>0</v>
      </c>
      <c r="AR23" s="140">
        <f t="shared" si="25"/>
        <v>13918.7</v>
      </c>
      <c r="AS23" s="112">
        <f>+'4 приложение'!K23</f>
        <v>13918.7</v>
      </c>
      <c r="AT23" s="115">
        <f t="shared" si="22"/>
        <v>0</v>
      </c>
      <c r="AU23" s="115"/>
    </row>
    <row r="24" spans="1:47" ht="15.75" outlineLevel="1" x14ac:dyDescent="0.25">
      <c r="A24" s="177" t="s">
        <v>37</v>
      </c>
      <c r="B24" s="18" t="s">
        <v>28</v>
      </c>
      <c r="C24" s="18"/>
      <c r="D24" s="18"/>
      <c r="E24" s="18"/>
      <c r="F24" s="18"/>
      <c r="G24" s="129">
        <v>7937.4696199999998</v>
      </c>
      <c r="H24" s="130"/>
      <c r="I24" s="131">
        <f>+I23-I25</f>
        <v>845.93423000000075</v>
      </c>
      <c r="J24" s="132">
        <f t="shared" ref="J24:K24" si="28">+J23-J25</f>
        <v>1455.0939899999976</v>
      </c>
      <c r="K24" s="132">
        <f t="shared" si="28"/>
        <v>725.81053000000065</v>
      </c>
      <c r="L24" s="17">
        <f>SUM(G24:K24)</f>
        <v>10964.308369999999</v>
      </c>
      <c r="M24" s="17">
        <f t="shared" si="7"/>
        <v>0</v>
      </c>
      <c r="N24" s="17">
        <f t="shared" si="8"/>
        <v>0</v>
      </c>
      <c r="O24" s="17">
        <f t="shared" si="9"/>
        <v>0</v>
      </c>
      <c r="P24" s="137">
        <f t="shared" si="10"/>
        <v>-243.28476999999748</v>
      </c>
      <c r="Q24" s="17">
        <f t="shared" si="11"/>
        <v>0</v>
      </c>
      <c r="R24" s="17">
        <f t="shared" si="12"/>
        <v>-243.28476999999657</v>
      </c>
      <c r="S24" s="76">
        <v>7937.4696199999998</v>
      </c>
      <c r="T24" s="17"/>
      <c r="U24" s="76">
        <v>845.93423000000075</v>
      </c>
      <c r="V24" s="116">
        <v>1211.8092200000001</v>
      </c>
      <c r="W24" s="75">
        <v>725.81053000000065</v>
      </c>
      <c r="X24" s="107">
        <f t="shared" ref="X24:X25" si="29">SUM(S24:W24)</f>
        <v>10721.023600000002</v>
      </c>
      <c r="Y24" s="112">
        <f t="shared" si="4"/>
        <v>10721</v>
      </c>
      <c r="Z24" s="112">
        <f>+'4 приложение'!L24</f>
        <v>10720.999999999998</v>
      </c>
      <c r="AA24" s="115">
        <f t="shared" si="14"/>
        <v>0</v>
      </c>
      <c r="AB24" s="115"/>
      <c r="AC24" s="122">
        <f t="shared" si="15"/>
        <v>7937.5</v>
      </c>
      <c r="AD24" s="122">
        <f>+'4 приложение'!G24</f>
        <v>7937.5</v>
      </c>
      <c r="AE24" s="115">
        <f t="shared" si="16"/>
        <v>0</v>
      </c>
      <c r="AF24" s="115"/>
      <c r="AG24" s="115">
        <f t="shared" si="17"/>
        <v>0</v>
      </c>
      <c r="AH24" s="115">
        <f>+'4 приложение'!H24</f>
        <v>0</v>
      </c>
      <c r="AI24" s="115">
        <f t="shared" si="18"/>
        <v>0</v>
      </c>
      <c r="AJ24" s="115"/>
      <c r="AK24" s="112">
        <f t="shared" si="5"/>
        <v>845.9</v>
      </c>
      <c r="AL24" s="112">
        <f>+'4 приложение'!I24</f>
        <v>845.90000000000009</v>
      </c>
      <c r="AM24" s="115">
        <f t="shared" si="19"/>
        <v>0</v>
      </c>
      <c r="AN24" s="115"/>
      <c r="AO24" s="112">
        <f t="shared" si="20"/>
        <v>1211.8</v>
      </c>
      <c r="AP24" s="112">
        <f>+'4 приложение'!J24</f>
        <v>1211.8</v>
      </c>
      <c r="AQ24" s="112">
        <f t="shared" si="21"/>
        <v>0</v>
      </c>
      <c r="AR24" s="139">
        <f>ROUND(W24,1)+0.1</f>
        <v>725.9</v>
      </c>
      <c r="AS24" s="112">
        <f>+'4 приложение'!K24</f>
        <v>725.8</v>
      </c>
      <c r="AT24" s="115">
        <f t="shared" si="22"/>
        <v>-0.10000000000002274</v>
      </c>
      <c r="AU24" s="115"/>
    </row>
    <row r="25" spans="1:47" ht="31.5" outlineLevel="1" x14ac:dyDescent="0.25">
      <c r="A25" s="178"/>
      <c r="B25" s="18" t="s">
        <v>29</v>
      </c>
      <c r="C25" s="18"/>
      <c r="D25" s="18"/>
      <c r="E25" s="18"/>
      <c r="F25" s="18"/>
      <c r="G25" s="129">
        <v>144277.00038000001</v>
      </c>
      <c r="H25" s="130">
        <v>0</v>
      </c>
      <c r="I25" s="131">
        <v>15376.292439999999</v>
      </c>
      <c r="J25" s="132">
        <v>26448.806400000001</v>
      </c>
      <c r="K25" s="132">
        <v>13192.83995</v>
      </c>
      <c r="L25" s="17">
        <f>SUM(G25:K25)</f>
        <v>199294.93917</v>
      </c>
      <c r="M25" s="17">
        <f t="shared" si="7"/>
        <v>0</v>
      </c>
      <c r="N25" s="17">
        <f t="shared" si="8"/>
        <v>0</v>
      </c>
      <c r="O25" s="17">
        <f t="shared" si="9"/>
        <v>0</v>
      </c>
      <c r="P25" s="137">
        <f t="shared" si="10"/>
        <v>-4422.1143100000008</v>
      </c>
      <c r="Q25" s="17">
        <f t="shared" si="11"/>
        <v>0</v>
      </c>
      <c r="R25" s="17">
        <f t="shared" si="12"/>
        <v>-4422.1143100000045</v>
      </c>
      <c r="S25" s="76">
        <v>144277.00038000001</v>
      </c>
      <c r="T25" s="17">
        <v>0</v>
      </c>
      <c r="U25" s="76">
        <v>15376.292439999999</v>
      </c>
      <c r="V25" s="116">
        <v>22026.69209</v>
      </c>
      <c r="W25" s="75">
        <v>13192.83995</v>
      </c>
      <c r="X25" s="107">
        <f t="shared" si="29"/>
        <v>194872.82485999999</v>
      </c>
      <c r="Y25" s="112">
        <f t="shared" si="4"/>
        <v>194872.8</v>
      </c>
      <c r="Z25" s="112">
        <f>+'4 приложение'!L25</f>
        <v>194872.9</v>
      </c>
      <c r="AA25" s="115">
        <f t="shared" si="14"/>
        <v>0.10000000000582077</v>
      </c>
      <c r="AB25" s="115"/>
      <c r="AC25" s="122">
        <f t="shared" si="15"/>
        <v>144277</v>
      </c>
      <c r="AD25" s="122">
        <f>+'4 приложение'!G25</f>
        <v>144277</v>
      </c>
      <c r="AE25" s="115">
        <f t="shared" si="16"/>
        <v>0</v>
      </c>
      <c r="AF25" s="115"/>
      <c r="AG25" s="115">
        <f t="shared" si="17"/>
        <v>0</v>
      </c>
      <c r="AH25" s="115">
        <f>+'4 приложение'!H25</f>
        <v>0</v>
      </c>
      <c r="AI25" s="115">
        <f t="shared" si="18"/>
        <v>0</v>
      </c>
      <c r="AJ25" s="115"/>
      <c r="AK25" s="112">
        <f t="shared" si="5"/>
        <v>15376.3</v>
      </c>
      <c r="AL25" s="112">
        <f>+'4 приложение'!I25</f>
        <v>15376.299999999997</v>
      </c>
      <c r="AM25" s="115">
        <f t="shared" si="19"/>
        <v>0</v>
      </c>
      <c r="AN25" s="115"/>
      <c r="AO25" s="112">
        <f t="shared" si="20"/>
        <v>22026.7</v>
      </c>
      <c r="AP25" s="112">
        <f>+'4 приложение'!J25</f>
        <v>22026.7</v>
      </c>
      <c r="AQ25" s="112">
        <f t="shared" si="21"/>
        <v>0</v>
      </c>
      <c r="AR25" s="112">
        <f t="shared" ref="AR25:AR38" si="30">ROUND(W25,1)</f>
        <v>13192.8</v>
      </c>
      <c r="AS25" s="112">
        <f>+'4 приложение'!K25</f>
        <v>13192.9</v>
      </c>
      <c r="AT25" s="115">
        <f t="shared" si="22"/>
        <v>0.1000000000003638</v>
      </c>
      <c r="AU25" s="115"/>
    </row>
    <row r="26" spans="1:47" ht="15.75" outlineLevel="1" x14ac:dyDescent="0.25">
      <c r="A26" s="25" t="s">
        <v>38</v>
      </c>
      <c r="B26" s="18" t="s">
        <v>19</v>
      </c>
      <c r="C26" s="18"/>
      <c r="D26" s="18"/>
      <c r="E26" s="18"/>
      <c r="F26" s="18"/>
      <c r="M26" s="17">
        <f t="shared" si="7"/>
        <v>0</v>
      </c>
      <c r="N26" s="17">
        <f t="shared" si="8"/>
        <v>0</v>
      </c>
      <c r="O26" s="17">
        <f t="shared" si="9"/>
        <v>0</v>
      </c>
      <c r="P26" s="17">
        <f t="shared" si="10"/>
        <v>0</v>
      </c>
      <c r="Q26" s="17">
        <f t="shared" si="11"/>
        <v>0</v>
      </c>
      <c r="R26" s="17">
        <f t="shared" si="12"/>
        <v>0</v>
      </c>
      <c r="S26" s="17"/>
      <c r="T26" s="17"/>
      <c r="U26" s="30"/>
      <c r="V26" s="17"/>
      <c r="W26" s="17"/>
      <c r="X26" s="107"/>
      <c r="Y26" s="112">
        <f t="shared" si="4"/>
        <v>0</v>
      </c>
      <c r="Z26" s="112">
        <f>+'4 приложение'!L26</f>
        <v>0</v>
      </c>
      <c r="AA26" s="115">
        <f t="shared" si="14"/>
        <v>0</v>
      </c>
      <c r="AB26" s="115"/>
      <c r="AC26" s="122">
        <f t="shared" si="15"/>
        <v>0</v>
      </c>
      <c r="AD26" s="122">
        <f>+'4 приложение'!G26</f>
        <v>0</v>
      </c>
      <c r="AE26" s="115">
        <f t="shared" si="16"/>
        <v>0</v>
      </c>
      <c r="AF26" s="115"/>
      <c r="AG26" s="115">
        <f t="shared" si="17"/>
        <v>0</v>
      </c>
      <c r="AH26" s="115">
        <f>+'4 приложение'!H26</f>
        <v>0</v>
      </c>
      <c r="AI26" s="115">
        <f t="shared" si="18"/>
        <v>0</v>
      </c>
      <c r="AJ26" s="115"/>
      <c r="AK26" s="112">
        <f t="shared" si="5"/>
        <v>0</v>
      </c>
      <c r="AL26" s="112">
        <f>+'4 приложение'!I26</f>
        <v>0</v>
      </c>
      <c r="AM26" s="115">
        <f t="shared" si="19"/>
        <v>0</v>
      </c>
      <c r="AN26" s="115"/>
      <c r="AO26" s="112">
        <f t="shared" si="20"/>
        <v>0</v>
      </c>
      <c r="AP26" s="112">
        <f>+'4 приложение'!J26</f>
        <v>0</v>
      </c>
      <c r="AQ26" s="112">
        <f t="shared" si="21"/>
        <v>0</v>
      </c>
      <c r="AR26" s="112">
        <f t="shared" si="30"/>
        <v>0</v>
      </c>
      <c r="AS26" s="112">
        <f>+'4 приложение'!K26</f>
        <v>0</v>
      </c>
      <c r="AT26" s="115">
        <f t="shared" si="22"/>
        <v>0</v>
      </c>
      <c r="AU26" s="115"/>
    </row>
    <row r="27" spans="1:47" ht="31.5" outlineLevel="1" x14ac:dyDescent="0.25">
      <c r="A27" s="25"/>
      <c r="B27" s="18" t="s">
        <v>31</v>
      </c>
      <c r="C27" s="18"/>
      <c r="D27" s="18"/>
      <c r="E27" s="18"/>
      <c r="F27" s="18"/>
      <c r="G27" s="17"/>
      <c r="H27" s="17"/>
      <c r="I27" s="17"/>
      <c r="J27" s="17"/>
      <c r="K27" s="17"/>
      <c r="L27" s="17">
        <f t="shared" si="26"/>
        <v>0</v>
      </c>
      <c r="M27" s="17">
        <f t="shared" si="7"/>
        <v>0</v>
      </c>
      <c r="N27" s="17">
        <f t="shared" si="8"/>
        <v>0</v>
      </c>
      <c r="O27" s="17">
        <f t="shared" si="9"/>
        <v>0</v>
      </c>
      <c r="P27" s="17">
        <f t="shared" si="10"/>
        <v>0</v>
      </c>
      <c r="Q27" s="17">
        <f t="shared" si="11"/>
        <v>0</v>
      </c>
      <c r="R27" s="17">
        <f t="shared" si="12"/>
        <v>0</v>
      </c>
      <c r="S27" s="17"/>
      <c r="T27" s="17"/>
      <c r="U27" s="17"/>
      <c r="V27" s="17"/>
      <c r="W27" s="17"/>
      <c r="X27" s="107"/>
      <c r="Y27" s="112">
        <f t="shared" si="4"/>
        <v>0</v>
      </c>
      <c r="Z27" s="112">
        <f>+'4 приложение'!L27</f>
        <v>0</v>
      </c>
      <c r="AA27" s="115">
        <f t="shared" si="14"/>
        <v>0</v>
      </c>
      <c r="AB27" s="115"/>
      <c r="AC27" s="122">
        <f t="shared" si="15"/>
        <v>0</v>
      </c>
      <c r="AD27" s="122">
        <f>+'4 приложение'!G27</f>
        <v>0</v>
      </c>
      <c r="AE27" s="115">
        <f t="shared" si="16"/>
        <v>0</v>
      </c>
      <c r="AF27" s="115"/>
      <c r="AG27" s="115">
        <f t="shared" si="17"/>
        <v>0</v>
      </c>
      <c r="AH27" s="115">
        <f>+'4 приложение'!H27</f>
        <v>0</v>
      </c>
      <c r="AI27" s="115">
        <f t="shared" si="18"/>
        <v>0</v>
      </c>
      <c r="AJ27" s="115"/>
      <c r="AK27" s="112">
        <f t="shared" si="5"/>
        <v>0</v>
      </c>
      <c r="AL27" s="112">
        <f>+'4 приложение'!I27</f>
        <v>0</v>
      </c>
      <c r="AM27" s="115">
        <f t="shared" si="19"/>
        <v>0</v>
      </c>
      <c r="AN27" s="115"/>
      <c r="AO27" s="112">
        <f t="shared" si="20"/>
        <v>0</v>
      </c>
      <c r="AP27" s="112">
        <f>+'4 приложение'!J27</f>
        <v>0</v>
      </c>
      <c r="AQ27" s="112">
        <f t="shared" si="21"/>
        <v>0</v>
      </c>
      <c r="AR27" s="112">
        <f t="shared" si="30"/>
        <v>0</v>
      </c>
      <c r="AS27" s="112">
        <f>+'4 приложение'!K27</f>
        <v>0</v>
      </c>
      <c r="AT27" s="115">
        <f t="shared" si="22"/>
        <v>0</v>
      </c>
      <c r="AU27" s="115"/>
    </row>
    <row r="28" spans="1:47" ht="15.75" outlineLevel="1" x14ac:dyDescent="0.25">
      <c r="A28" s="25" t="s">
        <v>39</v>
      </c>
      <c r="B28" s="18" t="s">
        <v>21</v>
      </c>
      <c r="C28" s="18"/>
      <c r="D28" s="18"/>
      <c r="E28" s="18"/>
      <c r="F28" s="18"/>
      <c r="G28" s="17"/>
      <c r="H28" s="17"/>
      <c r="I28" s="17"/>
      <c r="J28" s="17"/>
      <c r="K28" s="17"/>
      <c r="L28" s="17">
        <f t="shared" si="26"/>
        <v>0</v>
      </c>
      <c r="M28" s="17">
        <f t="shared" si="7"/>
        <v>0</v>
      </c>
      <c r="N28" s="17">
        <f t="shared" si="8"/>
        <v>0</v>
      </c>
      <c r="O28" s="17">
        <f t="shared" si="9"/>
        <v>0</v>
      </c>
      <c r="P28" s="17">
        <f t="shared" si="10"/>
        <v>0</v>
      </c>
      <c r="Q28" s="17">
        <f t="shared" si="11"/>
        <v>0</v>
      </c>
      <c r="R28" s="17">
        <f t="shared" si="12"/>
        <v>0</v>
      </c>
      <c r="S28" s="17"/>
      <c r="T28" s="17"/>
      <c r="U28" s="17"/>
      <c r="V28" s="17"/>
      <c r="W28" s="17"/>
      <c r="X28" s="107"/>
      <c r="Y28" s="112">
        <f t="shared" si="4"/>
        <v>0</v>
      </c>
      <c r="Z28" s="112">
        <f>+'4 приложение'!L28</f>
        <v>0</v>
      </c>
      <c r="AA28" s="115">
        <f t="shared" si="14"/>
        <v>0</v>
      </c>
      <c r="AB28" s="115"/>
      <c r="AC28" s="122">
        <f t="shared" si="15"/>
        <v>0</v>
      </c>
      <c r="AD28" s="122">
        <f>+'4 приложение'!G28</f>
        <v>0</v>
      </c>
      <c r="AE28" s="115">
        <f t="shared" si="16"/>
        <v>0</v>
      </c>
      <c r="AF28" s="115"/>
      <c r="AG28" s="115">
        <f t="shared" si="17"/>
        <v>0</v>
      </c>
      <c r="AH28" s="115">
        <f>+'4 приложение'!H28</f>
        <v>0</v>
      </c>
      <c r="AI28" s="115">
        <f t="shared" si="18"/>
        <v>0</v>
      </c>
      <c r="AJ28" s="115"/>
      <c r="AK28" s="112">
        <f t="shared" si="5"/>
        <v>0</v>
      </c>
      <c r="AL28" s="112">
        <f>+'4 приложение'!I28</f>
        <v>0</v>
      </c>
      <c r="AM28" s="115">
        <f t="shared" si="19"/>
        <v>0</v>
      </c>
      <c r="AN28" s="115"/>
      <c r="AO28" s="112">
        <f t="shared" si="20"/>
        <v>0</v>
      </c>
      <c r="AP28" s="112">
        <f>+'4 приложение'!J28</f>
        <v>0</v>
      </c>
      <c r="AQ28" s="112">
        <f t="shared" si="21"/>
        <v>0</v>
      </c>
      <c r="AR28" s="112">
        <f t="shared" si="30"/>
        <v>0</v>
      </c>
      <c r="AS28" s="112">
        <f>+'4 приложение'!K28</f>
        <v>0</v>
      </c>
      <c r="AT28" s="115">
        <f t="shared" si="22"/>
        <v>0</v>
      </c>
      <c r="AU28" s="115"/>
    </row>
    <row r="29" spans="1:47" ht="15.75" outlineLevel="1" x14ac:dyDescent="0.25">
      <c r="A29" s="25" t="s">
        <v>40</v>
      </c>
      <c r="B29" s="18" t="s">
        <v>22</v>
      </c>
      <c r="C29" s="18"/>
      <c r="D29" s="18"/>
      <c r="E29" s="18"/>
      <c r="F29" s="18"/>
      <c r="G29" s="17"/>
      <c r="H29" s="17"/>
      <c r="I29" s="17"/>
      <c r="J29" s="17"/>
      <c r="K29" s="17"/>
      <c r="L29" s="17">
        <f t="shared" si="26"/>
        <v>0</v>
      </c>
      <c r="M29" s="17">
        <f t="shared" si="7"/>
        <v>0</v>
      </c>
      <c r="N29" s="17">
        <f t="shared" si="8"/>
        <v>0</v>
      </c>
      <c r="O29" s="17">
        <f t="shared" si="9"/>
        <v>0</v>
      </c>
      <c r="P29" s="17">
        <f t="shared" si="10"/>
        <v>0</v>
      </c>
      <c r="Q29" s="17">
        <f t="shared" si="11"/>
        <v>0</v>
      </c>
      <c r="R29" s="17">
        <f t="shared" si="12"/>
        <v>0</v>
      </c>
      <c r="S29" s="17"/>
      <c r="T29" s="17"/>
      <c r="U29" s="17"/>
      <c r="V29" s="17"/>
      <c r="W29" s="17"/>
      <c r="X29" s="107"/>
      <c r="Y29" s="112">
        <f t="shared" si="4"/>
        <v>0</v>
      </c>
      <c r="Z29" s="112">
        <f>+'4 приложение'!L29</f>
        <v>0</v>
      </c>
      <c r="AA29" s="115">
        <f t="shared" si="14"/>
        <v>0</v>
      </c>
      <c r="AB29" s="115"/>
      <c r="AC29" s="122">
        <f t="shared" si="15"/>
        <v>0</v>
      </c>
      <c r="AD29" s="122">
        <f>+'4 приложение'!G29</f>
        <v>0</v>
      </c>
      <c r="AE29" s="115">
        <f t="shared" si="16"/>
        <v>0</v>
      </c>
      <c r="AF29" s="115"/>
      <c r="AG29" s="115">
        <f t="shared" si="17"/>
        <v>0</v>
      </c>
      <c r="AH29" s="115">
        <f>+'4 приложение'!H29</f>
        <v>0</v>
      </c>
      <c r="AI29" s="115">
        <f t="shared" si="18"/>
        <v>0</v>
      </c>
      <c r="AJ29" s="115"/>
      <c r="AK29" s="112">
        <f t="shared" si="5"/>
        <v>0</v>
      </c>
      <c r="AL29" s="112">
        <f>+'4 приложение'!I29</f>
        <v>0</v>
      </c>
      <c r="AM29" s="115">
        <f t="shared" si="19"/>
        <v>0</v>
      </c>
      <c r="AN29" s="115"/>
      <c r="AO29" s="112">
        <f t="shared" si="20"/>
        <v>0</v>
      </c>
      <c r="AP29" s="112">
        <f>+'4 приложение'!J29</f>
        <v>0</v>
      </c>
      <c r="AQ29" s="112">
        <f t="shared" si="21"/>
        <v>0</v>
      </c>
      <c r="AR29" s="112">
        <f t="shared" si="30"/>
        <v>0</v>
      </c>
      <c r="AS29" s="112">
        <f>+'4 приложение'!K29</f>
        <v>0</v>
      </c>
      <c r="AT29" s="115">
        <f t="shared" si="22"/>
        <v>0</v>
      </c>
      <c r="AU29" s="115"/>
    </row>
    <row r="30" spans="1:47" ht="120.75" hidden="1" customHeight="1" outlineLevel="1" x14ac:dyDescent="0.25">
      <c r="A30" s="26" t="s">
        <v>41</v>
      </c>
      <c r="B30" s="18" t="s">
        <v>42</v>
      </c>
      <c r="C30" s="18"/>
      <c r="D30" s="18"/>
      <c r="E30" s="18"/>
      <c r="F30" s="18"/>
      <c r="G30" s="17"/>
      <c r="H30" s="17"/>
      <c r="I30" s="17"/>
      <c r="J30" s="17"/>
      <c r="K30" s="17"/>
      <c r="L30" s="17">
        <f t="shared" si="26"/>
        <v>0</v>
      </c>
      <c r="M30" s="17">
        <f t="shared" si="7"/>
        <v>0</v>
      </c>
      <c r="N30" s="17">
        <f t="shared" si="8"/>
        <v>0</v>
      </c>
      <c r="O30" s="17">
        <f t="shared" si="9"/>
        <v>0</v>
      </c>
      <c r="P30" s="17">
        <f t="shared" si="10"/>
        <v>0</v>
      </c>
      <c r="Q30" s="17">
        <f t="shared" si="11"/>
        <v>0</v>
      </c>
      <c r="R30" s="17">
        <f t="shared" si="12"/>
        <v>0</v>
      </c>
      <c r="S30" s="17"/>
      <c r="T30" s="17"/>
      <c r="U30" s="17"/>
      <c r="V30" s="17"/>
      <c r="W30" s="17"/>
      <c r="X30" s="107"/>
      <c r="Y30" s="112">
        <f t="shared" si="4"/>
        <v>0</v>
      </c>
      <c r="Z30" s="112">
        <f>+'4 приложение'!L30</f>
        <v>0</v>
      </c>
      <c r="AA30" s="115">
        <f t="shared" si="14"/>
        <v>0</v>
      </c>
      <c r="AB30" s="115"/>
      <c r="AC30" s="122">
        <f t="shared" si="15"/>
        <v>0</v>
      </c>
      <c r="AD30" s="122">
        <f>+'4 приложение'!G30</f>
        <v>0</v>
      </c>
      <c r="AE30" s="115">
        <f t="shared" si="16"/>
        <v>0</v>
      </c>
      <c r="AF30" s="115"/>
      <c r="AG30" s="115">
        <f t="shared" si="17"/>
        <v>0</v>
      </c>
      <c r="AH30" s="115">
        <f>+'4 приложение'!H30</f>
        <v>0</v>
      </c>
      <c r="AI30" s="115">
        <f t="shared" si="18"/>
        <v>0</v>
      </c>
      <c r="AJ30" s="115"/>
      <c r="AK30" s="112">
        <f t="shared" si="5"/>
        <v>0</v>
      </c>
      <c r="AL30" s="112">
        <f>+'4 приложение'!I30</f>
        <v>0</v>
      </c>
      <c r="AM30" s="115">
        <f t="shared" si="19"/>
        <v>0</v>
      </c>
      <c r="AN30" s="115"/>
      <c r="AO30" s="112">
        <f t="shared" si="20"/>
        <v>0</v>
      </c>
      <c r="AP30" s="112">
        <f>+'4 приложение'!J30</f>
        <v>0</v>
      </c>
      <c r="AQ30" s="112">
        <f t="shared" si="21"/>
        <v>0</v>
      </c>
      <c r="AR30" s="112">
        <f t="shared" si="30"/>
        <v>0</v>
      </c>
      <c r="AS30" s="112">
        <f>+'4 приложение'!K30</f>
        <v>0</v>
      </c>
      <c r="AT30" s="115">
        <f t="shared" si="22"/>
        <v>0</v>
      </c>
      <c r="AU30" s="115"/>
    </row>
    <row r="31" spans="1:47" ht="15.75" hidden="1" customHeight="1" outlineLevel="1" x14ac:dyDescent="0.25">
      <c r="A31" s="27" t="s">
        <v>43</v>
      </c>
      <c r="B31" s="23" t="s">
        <v>26</v>
      </c>
      <c r="C31" s="23"/>
      <c r="D31" s="23"/>
      <c r="E31" s="23"/>
      <c r="F31" s="23"/>
      <c r="G31" s="17"/>
      <c r="H31" s="17"/>
      <c r="I31" s="17"/>
      <c r="J31" s="17"/>
      <c r="K31" s="17"/>
      <c r="L31" s="17">
        <f t="shared" si="26"/>
        <v>0</v>
      </c>
      <c r="M31" s="17">
        <f t="shared" si="7"/>
        <v>0</v>
      </c>
      <c r="N31" s="17">
        <f t="shared" si="8"/>
        <v>0</v>
      </c>
      <c r="O31" s="17">
        <f t="shared" si="9"/>
        <v>0</v>
      </c>
      <c r="P31" s="17">
        <f t="shared" si="10"/>
        <v>0</v>
      </c>
      <c r="Q31" s="17">
        <f t="shared" si="11"/>
        <v>0</v>
      </c>
      <c r="R31" s="17">
        <f t="shared" si="12"/>
        <v>0</v>
      </c>
      <c r="S31" s="17"/>
      <c r="T31" s="17"/>
      <c r="U31" s="17"/>
      <c r="V31" s="17"/>
      <c r="W31" s="17"/>
      <c r="X31" s="107"/>
      <c r="Y31" s="112">
        <f t="shared" si="4"/>
        <v>0</v>
      </c>
      <c r="Z31" s="112">
        <f>+'4 приложение'!L31</f>
        <v>0</v>
      </c>
      <c r="AA31" s="115">
        <f t="shared" si="14"/>
        <v>0</v>
      </c>
      <c r="AB31" s="115"/>
      <c r="AC31" s="122">
        <f t="shared" si="15"/>
        <v>0</v>
      </c>
      <c r="AD31" s="122">
        <f>+'4 приложение'!G31</f>
        <v>0</v>
      </c>
      <c r="AE31" s="115">
        <f t="shared" si="16"/>
        <v>0</v>
      </c>
      <c r="AF31" s="115"/>
      <c r="AG31" s="115">
        <f t="shared" si="17"/>
        <v>0</v>
      </c>
      <c r="AH31" s="115">
        <f>+'4 приложение'!H31</f>
        <v>0</v>
      </c>
      <c r="AI31" s="115">
        <f t="shared" si="18"/>
        <v>0</v>
      </c>
      <c r="AJ31" s="115"/>
      <c r="AK31" s="112">
        <f t="shared" si="5"/>
        <v>0</v>
      </c>
      <c r="AL31" s="112">
        <f>+'4 приложение'!I31</f>
        <v>0</v>
      </c>
      <c r="AM31" s="115">
        <f t="shared" si="19"/>
        <v>0</v>
      </c>
      <c r="AN31" s="115"/>
      <c r="AO31" s="112">
        <f t="shared" si="20"/>
        <v>0</v>
      </c>
      <c r="AP31" s="112">
        <f>+'4 приложение'!J31</f>
        <v>0</v>
      </c>
      <c r="AQ31" s="112">
        <f t="shared" si="21"/>
        <v>0</v>
      </c>
      <c r="AR31" s="112">
        <f t="shared" si="30"/>
        <v>0</v>
      </c>
      <c r="AS31" s="112">
        <f>+'4 приложение'!K31</f>
        <v>0</v>
      </c>
      <c r="AT31" s="115">
        <f t="shared" si="22"/>
        <v>0</v>
      </c>
      <c r="AU31" s="115"/>
    </row>
    <row r="32" spans="1:47" ht="15.75" hidden="1" customHeight="1" outlineLevel="1" x14ac:dyDescent="0.25">
      <c r="A32" s="177" t="s">
        <v>44</v>
      </c>
      <c r="B32" s="18" t="s">
        <v>28</v>
      </c>
      <c r="C32" s="24"/>
      <c r="D32" s="24"/>
      <c r="E32" s="24"/>
      <c r="F32" s="24"/>
      <c r="G32" s="17"/>
      <c r="H32" s="17"/>
      <c r="I32" s="17"/>
      <c r="J32" s="17"/>
      <c r="K32" s="17"/>
      <c r="L32" s="17">
        <f t="shared" si="26"/>
        <v>0</v>
      </c>
      <c r="M32" s="17">
        <f t="shared" si="7"/>
        <v>0</v>
      </c>
      <c r="N32" s="17">
        <f t="shared" si="8"/>
        <v>0</v>
      </c>
      <c r="O32" s="17">
        <f t="shared" si="9"/>
        <v>0</v>
      </c>
      <c r="P32" s="17">
        <f t="shared" si="10"/>
        <v>0</v>
      </c>
      <c r="Q32" s="17">
        <f t="shared" si="11"/>
        <v>0</v>
      </c>
      <c r="R32" s="17">
        <f t="shared" si="12"/>
        <v>0</v>
      </c>
      <c r="S32" s="17"/>
      <c r="T32" s="17"/>
      <c r="U32" s="17"/>
      <c r="V32" s="17"/>
      <c r="W32" s="17"/>
      <c r="X32" s="107"/>
      <c r="Y32" s="112">
        <f t="shared" si="4"/>
        <v>0</v>
      </c>
      <c r="Z32" s="112">
        <f>+'4 приложение'!L32</f>
        <v>0</v>
      </c>
      <c r="AA32" s="115">
        <f t="shared" si="14"/>
        <v>0</v>
      </c>
      <c r="AB32" s="115"/>
      <c r="AC32" s="122">
        <f t="shared" si="15"/>
        <v>0</v>
      </c>
      <c r="AD32" s="122">
        <f>+'4 приложение'!G32</f>
        <v>0</v>
      </c>
      <c r="AE32" s="115">
        <f t="shared" si="16"/>
        <v>0</v>
      </c>
      <c r="AF32" s="115"/>
      <c r="AG32" s="115">
        <f t="shared" si="17"/>
        <v>0</v>
      </c>
      <c r="AH32" s="115">
        <f>+'4 приложение'!H32</f>
        <v>0</v>
      </c>
      <c r="AI32" s="115">
        <f t="shared" si="18"/>
        <v>0</v>
      </c>
      <c r="AJ32" s="115"/>
      <c r="AK32" s="112">
        <f t="shared" si="5"/>
        <v>0</v>
      </c>
      <c r="AL32" s="112">
        <f>+'4 приложение'!I32</f>
        <v>0</v>
      </c>
      <c r="AM32" s="115">
        <f t="shared" si="19"/>
        <v>0</v>
      </c>
      <c r="AN32" s="115"/>
      <c r="AO32" s="112">
        <f t="shared" si="20"/>
        <v>0</v>
      </c>
      <c r="AP32" s="112">
        <f>+'4 приложение'!J32</f>
        <v>0</v>
      </c>
      <c r="AQ32" s="112">
        <f t="shared" si="21"/>
        <v>0</v>
      </c>
      <c r="AR32" s="112">
        <f t="shared" si="30"/>
        <v>0</v>
      </c>
      <c r="AS32" s="112">
        <f>+'4 приложение'!K32</f>
        <v>0</v>
      </c>
      <c r="AT32" s="115">
        <f t="shared" si="22"/>
        <v>0</v>
      </c>
      <c r="AU32" s="115"/>
    </row>
    <row r="33" spans="1:47" ht="15.75" hidden="1" customHeight="1" outlineLevel="1" x14ac:dyDescent="0.25">
      <c r="A33" s="178"/>
      <c r="B33" s="18" t="s">
        <v>29</v>
      </c>
      <c r="C33" s="24"/>
      <c r="D33" s="24"/>
      <c r="E33" s="24"/>
      <c r="F33" s="24"/>
      <c r="G33" s="17"/>
      <c r="H33" s="17"/>
      <c r="I33" s="17"/>
      <c r="J33" s="17"/>
      <c r="K33" s="17"/>
      <c r="L33" s="17">
        <f t="shared" si="26"/>
        <v>0</v>
      </c>
      <c r="M33" s="17">
        <f t="shared" si="7"/>
        <v>0</v>
      </c>
      <c r="N33" s="17">
        <f t="shared" si="8"/>
        <v>0</v>
      </c>
      <c r="O33" s="17">
        <f t="shared" si="9"/>
        <v>0</v>
      </c>
      <c r="P33" s="17">
        <f t="shared" si="10"/>
        <v>0</v>
      </c>
      <c r="Q33" s="17">
        <f t="shared" si="11"/>
        <v>0</v>
      </c>
      <c r="R33" s="17">
        <f t="shared" si="12"/>
        <v>0</v>
      </c>
      <c r="S33" s="17"/>
      <c r="T33" s="17"/>
      <c r="U33" s="17"/>
      <c r="V33" s="17"/>
      <c r="W33" s="17"/>
      <c r="X33" s="107"/>
      <c r="Y33" s="112">
        <f t="shared" si="4"/>
        <v>0</v>
      </c>
      <c r="Z33" s="112">
        <f>+'4 приложение'!L33</f>
        <v>0</v>
      </c>
      <c r="AA33" s="115">
        <f t="shared" si="14"/>
        <v>0</v>
      </c>
      <c r="AB33" s="115"/>
      <c r="AC33" s="122">
        <f t="shared" si="15"/>
        <v>0</v>
      </c>
      <c r="AD33" s="122">
        <f>+'4 приложение'!G33</f>
        <v>0</v>
      </c>
      <c r="AE33" s="115">
        <f t="shared" si="16"/>
        <v>0</v>
      </c>
      <c r="AF33" s="115"/>
      <c r="AG33" s="115">
        <f t="shared" si="17"/>
        <v>0</v>
      </c>
      <c r="AH33" s="115">
        <f>+'4 приложение'!H33</f>
        <v>0</v>
      </c>
      <c r="AI33" s="115">
        <f t="shared" si="18"/>
        <v>0</v>
      </c>
      <c r="AJ33" s="115"/>
      <c r="AK33" s="112">
        <f t="shared" si="5"/>
        <v>0</v>
      </c>
      <c r="AL33" s="112">
        <f>+'4 приложение'!I33</f>
        <v>0</v>
      </c>
      <c r="AM33" s="115">
        <f t="shared" si="19"/>
        <v>0</v>
      </c>
      <c r="AN33" s="115"/>
      <c r="AO33" s="112">
        <f t="shared" si="20"/>
        <v>0</v>
      </c>
      <c r="AP33" s="112">
        <f>+'4 приложение'!J33</f>
        <v>0</v>
      </c>
      <c r="AQ33" s="112">
        <f t="shared" si="21"/>
        <v>0</v>
      </c>
      <c r="AR33" s="112">
        <f t="shared" si="30"/>
        <v>0</v>
      </c>
      <c r="AS33" s="112">
        <f>+'4 приложение'!K33</f>
        <v>0</v>
      </c>
      <c r="AT33" s="115">
        <f t="shared" si="22"/>
        <v>0</v>
      </c>
      <c r="AU33" s="115"/>
    </row>
    <row r="34" spans="1:47" ht="15.75" hidden="1" customHeight="1" outlineLevel="1" x14ac:dyDescent="0.25">
      <c r="A34" s="25" t="s">
        <v>45</v>
      </c>
      <c r="B34" s="18" t="s">
        <v>19</v>
      </c>
      <c r="C34" s="18"/>
      <c r="D34" s="18"/>
      <c r="E34" s="18"/>
      <c r="F34" s="18"/>
      <c r="G34" s="17"/>
      <c r="H34" s="17"/>
      <c r="I34" s="17"/>
      <c r="J34" s="17"/>
      <c r="K34" s="17"/>
      <c r="L34" s="17">
        <f t="shared" si="26"/>
        <v>0</v>
      </c>
      <c r="M34" s="17">
        <f t="shared" si="7"/>
        <v>0</v>
      </c>
      <c r="N34" s="17">
        <f t="shared" si="8"/>
        <v>0</v>
      </c>
      <c r="O34" s="17">
        <f t="shared" si="9"/>
        <v>0</v>
      </c>
      <c r="P34" s="17">
        <f t="shared" si="10"/>
        <v>0</v>
      </c>
      <c r="Q34" s="17">
        <f t="shared" si="11"/>
        <v>0</v>
      </c>
      <c r="R34" s="17">
        <f t="shared" si="12"/>
        <v>0</v>
      </c>
      <c r="S34" s="17"/>
      <c r="T34" s="17"/>
      <c r="U34" s="17"/>
      <c r="V34" s="17"/>
      <c r="W34" s="17"/>
      <c r="X34" s="107"/>
      <c r="Y34" s="112">
        <f t="shared" si="4"/>
        <v>0</v>
      </c>
      <c r="Z34" s="112">
        <f>+'4 приложение'!L34</f>
        <v>0</v>
      </c>
      <c r="AA34" s="115">
        <f t="shared" si="14"/>
        <v>0</v>
      </c>
      <c r="AB34" s="115"/>
      <c r="AC34" s="122">
        <f t="shared" si="15"/>
        <v>0</v>
      </c>
      <c r="AD34" s="122">
        <f>+'4 приложение'!G34</f>
        <v>0</v>
      </c>
      <c r="AE34" s="115">
        <f t="shared" si="16"/>
        <v>0</v>
      </c>
      <c r="AF34" s="115"/>
      <c r="AG34" s="115">
        <f t="shared" si="17"/>
        <v>0</v>
      </c>
      <c r="AH34" s="115">
        <f>+'4 приложение'!H34</f>
        <v>0</v>
      </c>
      <c r="AI34" s="115">
        <f t="shared" si="18"/>
        <v>0</v>
      </c>
      <c r="AJ34" s="115"/>
      <c r="AK34" s="112">
        <f t="shared" si="5"/>
        <v>0</v>
      </c>
      <c r="AL34" s="112">
        <f>+'4 приложение'!I34</f>
        <v>0</v>
      </c>
      <c r="AM34" s="115">
        <f t="shared" si="19"/>
        <v>0</v>
      </c>
      <c r="AN34" s="115"/>
      <c r="AO34" s="112">
        <f t="shared" si="20"/>
        <v>0</v>
      </c>
      <c r="AP34" s="112">
        <f>+'4 приложение'!J34</f>
        <v>0</v>
      </c>
      <c r="AQ34" s="112">
        <f t="shared" si="21"/>
        <v>0</v>
      </c>
      <c r="AR34" s="112">
        <f t="shared" si="30"/>
        <v>0</v>
      </c>
      <c r="AS34" s="112">
        <f>+'4 приложение'!K34</f>
        <v>0</v>
      </c>
      <c r="AT34" s="115">
        <f t="shared" si="22"/>
        <v>0</v>
      </c>
      <c r="AU34" s="115"/>
    </row>
    <row r="35" spans="1:47" ht="31.5" hidden="1" customHeight="1" outlineLevel="1" x14ac:dyDescent="0.25">
      <c r="A35" s="25"/>
      <c r="B35" s="18" t="s">
        <v>31</v>
      </c>
      <c r="C35" s="18"/>
      <c r="D35" s="18"/>
      <c r="E35" s="18"/>
      <c r="F35" s="18"/>
      <c r="G35" s="17"/>
      <c r="H35" s="17"/>
      <c r="I35" s="17"/>
      <c r="J35" s="17"/>
      <c r="K35" s="17"/>
      <c r="L35" s="17">
        <f t="shared" si="26"/>
        <v>0</v>
      </c>
      <c r="M35" s="17">
        <f t="shared" si="7"/>
        <v>0</v>
      </c>
      <c r="N35" s="17">
        <f t="shared" si="8"/>
        <v>0</v>
      </c>
      <c r="O35" s="17">
        <f t="shared" si="9"/>
        <v>0</v>
      </c>
      <c r="P35" s="17">
        <f t="shared" si="10"/>
        <v>0</v>
      </c>
      <c r="Q35" s="17">
        <f t="shared" si="11"/>
        <v>0</v>
      </c>
      <c r="R35" s="17">
        <f t="shared" si="12"/>
        <v>0</v>
      </c>
      <c r="S35" s="17"/>
      <c r="T35" s="17"/>
      <c r="U35" s="17"/>
      <c r="V35" s="17"/>
      <c r="W35" s="17"/>
      <c r="X35" s="107"/>
      <c r="Y35" s="112">
        <f t="shared" si="4"/>
        <v>0</v>
      </c>
      <c r="Z35" s="112">
        <f>+'4 приложение'!L35</f>
        <v>0</v>
      </c>
      <c r="AA35" s="115">
        <f t="shared" si="14"/>
        <v>0</v>
      </c>
      <c r="AB35" s="115"/>
      <c r="AC35" s="122">
        <f t="shared" si="15"/>
        <v>0</v>
      </c>
      <c r="AD35" s="122">
        <f>+'4 приложение'!G35</f>
        <v>0</v>
      </c>
      <c r="AE35" s="115">
        <f t="shared" si="16"/>
        <v>0</v>
      </c>
      <c r="AF35" s="115"/>
      <c r="AG35" s="115">
        <f t="shared" si="17"/>
        <v>0</v>
      </c>
      <c r="AH35" s="115">
        <f>+'4 приложение'!H35</f>
        <v>0</v>
      </c>
      <c r="AI35" s="115">
        <f t="shared" si="18"/>
        <v>0</v>
      </c>
      <c r="AJ35" s="115"/>
      <c r="AK35" s="112">
        <f t="shared" si="5"/>
        <v>0</v>
      </c>
      <c r="AL35" s="112">
        <f>+'4 приложение'!I35</f>
        <v>0</v>
      </c>
      <c r="AM35" s="115">
        <f t="shared" si="19"/>
        <v>0</v>
      </c>
      <c r="AN35" s="115"/>
      <c r="AO35" s="112">
        <f t="shared" si="20"/>
        <v>0</v>
      </c>
      <c r="AP35" s="112">
        <f>+'4 приложение'!J35</f>
        <v>0</v>
      </c>
      <c r="AQ35" s="112">
        <f t="shared" si="21"/>
        <v>0</v>
      </c>
      <c r="AR35" s="112">
        <f t="shared" si="30"/>
        <v>0</v>
      </c>
      <c r="AS35" s="112">
        <f>+'4 приложение'!K35</f>
        <v>0</v>
      </c>
      <c r="AT35" s="115">
        <f t="shared" si="22"/>
        <v>0</v>
      </c>
      <c r="AU35" s="115"/>
    </row>
    <row r="36" spans="1:47" ht="15.75" hidden="1" customHeight="1" outlineLevel="1" x14ac:dyDescent="0.25">
      <c r="A36" s="25" t="s">
        <v>46</v>
      </c>
      <c r="B36" s="18" t="s">
        <v>21</v>
      </c>
      <c r="C36" s="18"/>
      <c r="D36" s="18"/>
      <c r="E36" s="18"/>
      <c r="F36" s="18"/>
      <c r="G36" s="17"/>
      <c r="H36" s="17"/>
      <c r="I36" s="17"/>
      <c r="J36" s="17"/>
      <c r="K36" s="17"/>
      <c r="L36" s="17">
        <f t="shared" si="26"/>
        <v>0</v>
      </c>
      <c r="M36" s="17">
        <f t="shared" si="7"/>
        <v>0</v>
      </c>
      <c r="N36" s="17">
        <f t="shared" si="8"/>
        <v>0</v>
      </c>
      <c r="O36" s="17">
        <f t="shared" si="9"/>
        <v>0</v>
      </c>
      <c r="P36" s="17">
        <f t="shared" si="10"/>
        <v>0</v>
      </c>
      <c r="Q36" s="17">
        <f t="shared" si="11"/>
        <v>0</v>
      </c>
      <c r="R36" s="17">
        <f t="shared" si="12"/>
        <v>0</v>
      </c>
      <c r="S36" s="17"/>
      <c r="T36" s="17"/>
      <c r="U36" s="17"/>
      <c r="V36" s="17"/>
      <c r="W36" s="17"/>
      <c r="X36" s="107"/>
      <c r="Y36" s="112">
        <f t="shared" si="4"/>
        <v>0</v>
      </c>
      <c r="Z36" s="112">
        <f>+'4 приложение'!L36</f>
        <v>0</v>
      </c>
      <c r="AA36" s="115">
        <f t="shared" si="14"/>
        <v>0</v>
      </c>
      <c r="AB36" s="115"/>
      <c r="AC36" s="122">
        <f t="shared" si="15"/>
        <v>0</v>
      </c>
      <c r="AD36" s="122">
        <f>+'4 приложение'!G36</f>
        <v>0</v>
      </c>
      <c r="AE36" s="115">
        <f t="shared" si="16"/>
        <v>0</v>
      </c>
      <c r="AF36" s="115"/>
      <c r="AG36" s="115">
        <f t="shared" si="17"/>
        <v>0</v>
      </c>
      <c r="AH36" s="115">
        <f>+'4 приложение'!H36</f>
        <v>0</v>
      </c>
      <c r="AI36" s="115">
        <f t="shared" si="18"/>
        <v>0</v>
      </c>
      <c r="AJ36" s="115"/>
      <c r="AK36" s="112">
        <f t="shared" si="5"/>
        <v>0</v>
      </c>
      <c r="AL36" s="112">
        <f>+'4 приложение'!I36</f>
        <v>0</v>
      </c>
      <c r="AM36" s="115">
        <f t="shared" si="19"/>
        <v>0</v>
      </c>
      <c r="AN36" s="115"/>
      <c r="AO36" s="112">
        <f t="shared" si="20"/>
        <v>0</v>
      </c>
      <c r="AP36" s="112">
        <f>+'4 приложение'!J36</f>
        <v>0</v>
      </c>
      <c r="AQ36" s="112">
        <f t="shared" si="21"/>
        <v>0</v>
      </c>
      <c r="AR36" s="112">
        <f t="shared" si="30"/>
        <v>0</v>
      </c>
      <c r="AS36" s="112">
        <f>+'4 приложение'!K36</f>
        <v>0</v>
      </c>
      <c r="AT36" s="115">
        <f t="shared" si="22"/>
        <v>0</v>
      </c>
      <c r="AU36" s="115"/>
    </row>
    <row r="37" spans="1:47" ht="15.75" hidden="1" customHeight="1" outlineLevel="1" x14ac:dyDescent="0.25">
      <c r="A37" s="25" t="s">
        <v>47</v>
      </c>
      <c r="B37" s="18" t="s">
        <v>22</v>
      </c>
      <c r="C37" s="18"/>
      <c r="D37" s="18"/>
      <c r="E37" s="18"/>
      <c r="F37" s="18"/>
      <c r="G37" s="17"/>
      <c r="H37" s="17"/>
      <c r="I37" s="17"/>
      <c r="J37" s="17"/>
      <c r="K37" s="17"/>
      <c r="L37" s="17">
        <f t="shared" si="26"/>
        <v>0</v>
      </c>
      <c r="M37" s="17">
        <f t="shared" si="7"/>
        <v>0</v>
      </c>
      <c r="N37" s="17">
        <f t="shared" si="8"/>
        <v>0</v>
      </c>
      <c r="O37" s="17">
        <f t="shared" si="9"/>
        <v>0</v>
      </c>
      <c r="P37" s="17">
        <f t="shared" si="10"/>
        <v>0</v>
      </c>
      <c r="Q37" s="17">
        <f t="shared" si="11"/>
        <v>0</v>
      </c>
      <c r="R37" s="17">
        <f t="shared" si="12"/>
        <v>0</v>
      </c>
      <c r="S37" s="17"/>
      <c r="T37" s="17"/>
      <c r="U37" s="17"/>
      <c r="V37" s="17"/>
      <c r="W37" s="17"/>
      <c r="X37" s="107"/>
      <c r="Y37" s="112">
        <f t="shared" si="4"/>
        <v>0</v>
      </c>
      <c r="Z37" s="112">
        <f>+'4 приложение'!L37</f>
        <v>0</v>
      </c>
      <c r="AA37" s="115">
        <f t="shared" si="14"/>
        <v>0</v>
      </c>
      <c r="AB37" s="115"/>
      <c r="AC37" s="122">
        <f t="shared" si="15"/>
        <v>0</v>
      </c>
      <c r="AD37" s="122">
        <f>+'4 приложение'!G37</f>
        <v>0</v>
      </c>
      <c r="AE37" s="115">
        <f t="shared" si="16"/>
        <v>0</v>
      </c>
      <c r="AF37" s="115"/>
      <c r="AG37" s="115">
        <f t="shared" si="17"/>
        <v>0</v>
      </c>
      <c r="AH37" s="115">
        <f>+'4 приложение'!H37</f>
        <v>0</v>
      </c>
      <c r="AI37" s="115">
        <f t="shared" si="18"/>
        <v>0</v>
      </c>
      <c r="AJ37" s="115"/>
      <c r="AK37" s="112">
        <f t="shared" si="5"/>
        <v>0</v>
      </c>
      <c r="AL37" s="112">
        <f>+'4 приложение'!I37</f>
        <v>0</v>
      </c>
      <c r="AM37" s="115">
        <f t="shared" si="19"/>
        <v>0</v>
      </c>
      <c r="AN37" s="115"/>
      <c r="AO37" s="112">
        <f t="shared" si="20"/>
        <v>0</v>
      </c>
      <c r="AP37" s="112">
        <f>+'4 приложение'!J37</f>
        <v>0</v>
      </c>
      <c r="AQ37" s="112">
        <f t="shared" si="21"/>
        <v>0</v>
      </c>
      <c r="AR37" s="112">
        <f t="shared" si="30"/>
        <v>0</v>
      </c>
      <c r="AS37" s="112">
        <f>+'4 приложение'!K37</f>
        <v>0</v>
      </c>
      <c r="AT37" s="115">
        <f t="shared" si="22"/>
        <v>0</v>
      </c>
      <c r="AU37" s="115"/>
    </row>
    <row r="38" spans="1:47" ht="100.5" hidden="1" customHeight="1" outlineLevel="1" x14ac:dyDescent="0.25">
      <c r="A38" s="26" t="s">
        <v>48</v>
      </c>
      <c r="B38" s="18" t="s">
        <v>49</v>
      </c>
      <c r="C38" s="18"/>
      <c r="D38" s="18"/>
      <c r="E38" s="18"/>
      <c r="F38" s="18"/>
      <c r="G38" s="17"/>
      <c r="H38" s="17"/>
      <c r="I38" s="17"/>
      <c r="J38" s="17"/>
      <c r="K38" s="17"/>
      <c r="L38" s="17">
        <f t="shared" si="26"/>
        <v>0</v>
      </c>
      <c r="M38" s="17">
        <f t="shared" si="7"/>
        <v>0</v>
      </c>
      <c r="N38" s="17">
        <f t="shared" si="8"/>
        <v>0</v>
      </c>
      <c r="O38" s="17">
        <f t="shared" si="9"/>
        <v>0</v>
      </c>
      <c r="P38" s="17">
        <f t="shared" si="10"/>
        <v>0</v>
      </c>
      <c r="Q38" s="17">
        <f t="shared" si="11"/>
        <v>0</v>
      </c>
      <c r="R38" s="17">
        <f t="shared" si="12"/>
        <v>0</v>
      </c>
      <c r="S38" s="17"/>
      <c r="T38" s="17"/>
      <c r="U38" s="17"/>
      <c r="V38" s="17"/>
      <c r="W38" s="17"/>
      <c r="X38" s="107"/>
      <c r="Y38" s="112">
        <f t="shared" si="4"/>
        <v>0</v>
      </c>
      <c r="Z38" s="112">
        <f>+'4 приложение'!L38</f>
        <v>0</v>
      </c>
      <c r="AA38" s="115">
        <f t="shared" si="14"/>
        <v>0</v>
      </c>
      <c r="AB38" s="115"/>
      <c r="AC38" s="122">
        <f t="shared" si="15"/>
        <v>0</v>
      </c>
      <c r="AD38" s="122">
        <f>+'4 приложение'!G38</f>
        <v>0</v>
      </c>
      <c r="AE38" s="115">
        <f t="shared" si="16"/>
        <v>0</v>
      </c>
      <c r="AF38" s="115"/>
      <c r="AG38" s="115">
        <f t="shared" si="17"/>
        <v>0</v>
      </c>
      <c r="AH38" s="115">
        <f>+'4 приложение'!H38</f>
        <v>0</v>
      </c>
      <c r="AI38" s="115">
        <f t="shared" si="18"/>
        <v>0</v>
      </c>
      <c r="AJ38" s="115"/>
      <c r="AK38" s="112">
        <f t="shared" si="5"/>
        <v>0</v>
      </c>
      <c r="AL38" s="112">
        <f>+'4 приложение'!I38</f>
        <v>0</v>
      </c>
      <c r="AM38" s="115">
        <f t="shared" si="19"/>
        <v>0</v>
      </c>
      <c r="AN38" s="115"/>
      <c r="AO38" s="112">
        <f t="shared" si="20"/>
        <v>0</v>
      </c>
      <c r="AP38" s="112">
        <f>+'4 приложение'!J38</f>
        <v>0</v>
      </c>
      <c r="AQ38" s="112">
        <f t="shared" si="21"/>
        <v>0</v>
      </c>
      <c r="AR38" s="112">
        <f t="shared" si="30"/>
        <v>0</v>
      </c>
      <c r="AS38" s="112">
        <f>+'4 приложение'!K38</f>
        <v>0</v>
      </c>
      <c r="AT38" s="115">
        <f t="shared" si="22"/>
        <v>0</v>
      </c>
      <c r="AU38" s="115"/>
    </row>
    <row r="39" spans="1:47" ht="15.75" hidden="1" customHeight="1" outlineLevel="1" x14ac:dyDescent="0.25">
      <c r="A39" s="27" t="s">
        <v>50</v>
      </c>
      <c r="B39" s="23" t="s">
        <v>26</v>
      </c>
      <c r="C39" s="23"/>
      <c r="D39" s="23"/>
      <c r="E39" s="23"/>
      <c r="F39" s="23"/>
      <c r="G39" s="17"/>
      <c r="H39" s="17"/>
      <c r="I39" s="17"/>
      <c r="J39" s="17"/>
      <c r="K39" s="17"/>
      <c r="L39" s="17">
        <f t="shared" si="26"/>
        <v>0</v>
      </c>
      <c r="M39" s="17">
        <f t="shared" si="7"/>
        <v>0</v>
      </c>
      <c r="N39" s="17">
        <f t="shared" si="8"/>
        <v>0</v>
      </c>
      <c r="O39" s="17">
        <f t="shared" si="9"/>
        <v>0</v>
      </c>
      <c r="P39" s="17">
        <f t="shared" si="10"/>
        <v>0</v>
      </c>
      <c r="Q39" s="17">
        <f t="shared" si="11"/>
        <v>0</v>
      </c>
      <c r="R39" s="17">
        <f t="shared" si="12"/>
        <v>0</v>
      </c>
      <c r="S39" s="17"/>
      <c r="T39" s="17"/>
      <c r="U39" s="17"/>
      <c r="V39" s="17"/>
      <c r="W39" s="17"/>
      <c r="X39" s="107"/>
      <c r="Y39" s="112">
        <f t="shared" ref="Y39:Y56" si="31">ROUND(X39,1)</f>
        <v>0</v>
      </c>
      <c r="Z39" s="112">
        <f>+'4 приложение'!L39</f>
        <v>0</v>
      </c>
      <c r="AA39" s="115">
        <f t="shared" si="14"/>
        <v>0</v>
      </c>
      <c r="AB39" s="115"/>
      <c r="AC39" s="122">
        <f t="shared" si="15"/>
        <v>0</v>
      </c>
      <c r="AD39" s="122">
        <f>+'4 приложение'!G39</f>
        <v>0</v>
      </c>
      <c r="AE39" s="115">
        <f t="shared" si="16"/>
        <v>0</v>
      </c>
      <c r="AF39" s="115"/>
      <c r="AG39" s="115">
        <f t="shared" si="17"/>
        <v>0</v>
      </c>
      <c r="AH39" s="115">
        <f>+'4 приложение'!H39</f>
        <v>0</v>
      </c>
      <c r="AI39" s="115">
        <f t="shared" si="18"/>
        <v>0</v>
      </c>
      <c r="AJ39" s="115"/>
      <c r="AK39" s="112">
        <f t="shared" ref="AK39:AK64" si="32">ROUND(U39,1)</f>
        <v>0</v>
      </c>
      <c r="AL39" s="112">
        <f>+'4 приложение'!I39</f>
        <v>0</v>
      </c>
      <c r="AM39" s="115">
        <f t="shared" si="19"/>
        <v>0</v>
      </c>
      <c r="AN39" s="115"/>
      <c r="AO39" s="112">
        <f t="shared" si="20"/>
        <v>0</v>
      </c>
      <c r="AP39" s="112">
        <f>+'4 приложение'!J39</f>
        <v>0</v>
      </c>
      <c r="AQ39" s="112">
        <f t="shared" si="21"/>
        <v>0</v>
      </c>
      <c r="AR39" s="112">
        <f t="shared" ref="AR39:AR64" si="33">ROUND(W39,1)</f>
        <v>0</v>
      </c>
      <c r="AS39" s="112">
        <f>+'4 приложение'!K39</f>
        <v>0</v>
      </c>
      <c r="AT39" s="115">
        <f t="shared" si="22"/>
        <v>0</v>
      </c>
      <c r="AU39" s="115"/>
    </row>
    <row r="40" spans="1:47" ht="15.75" hidden="1" customHeight="1" outlineLevel="1" x14ac:dyDescent="0.25">
      <c r="A40" s="177" t="s">
        <v>51</v>
      </c>
      <c r="B40" s="18" t="s">
        <v>28</v>
      </c>
      <c r="C40" s="24"/>
      <c r="D40" s="24"/>
      <c r="E40" s="24"/>
      <c r="F40" s="24"/>
      <c r="G40" s="17"/>
      <c r="H40" s="17"/>
      <c r="I40" s="17"/>
      <c r="J40" s="17"/>
      <c r="K40" s="17"/>
      <c r="L40" s="17">
        <f t="shared" si="26"/>
        <v>0</v>
      </c>
      <c r="M40" s="17">
        <f t="shared" si="7"/>
        <v>0</v>
      </c>
      <c r="N40" s="17">
        <f t="shared" si="8"/>
        <v>0</v>
      </c>
      <c r="O40" s="17">
        <f t="shared" si="9"/>
        <v>0</v>
      </c>
      <c r="P40" s="17">
        <f t="shared" si="10"/>
        <v>0</v>
      </c>
      <c r="Q40" s="17">
        <f t="shared" si="11"/>
        <v>0</v>
      </c>
      <c r="R40" s="17">
        <f t="shared" si="12"/>
        <v>0</v>
      </c>
      <c r="S40" s="17"/>
      <c r="T40" s="17"/>
      <c r="U40" s="17"/>
      <c r="V40" s="17"/>
      <c r="W40" s="17"/>
      <c r="X40" s="107"/>
      <c r="Y40" s="112">
        <f t="shared" si="31"/>
        <v>0</v>
      </c>
      <c r="Z40" s="112">
        <f>+'4 приложение'!L40</f>
        <v>0</v>
      </c>
      <c r="AA40" s="115">
        <f t="shared" si="14"/>
        <v>0</v>
      </c>
      <c r="AB40" s="115"/>
      <c r="AC40" s="122">
        <f t="shared" si="15"/>
        <v>0</v>
      </c>
      <c r="AD40" s="122">
        <f>+'4 приложение'!G40</f>
        <v>0</v>
      </c>
      <c r="AE40" s="115">
        <f t="shared" si="16"/>
        <v>0</v>
      </c>
      <c r="AF40" s="115"/>
      <c r="AG40" s="115">
        <f t="shared" si="17"/>
        <v>0</v>
      </c>
      <c r="AH40" s="115">
        <f>+'4 приложение'!H40</f>
        <v>0</v>
      </c>
      <c r="AI40" s="115">
        <f t="shared" si="18"/>
        <v>0</v>
      </c>
      <c r="AJ40" s="115"/>
      <c r="AK40" s="112">
        <f t="shared" si="32"/>
        <v>0</v>
      </c>
      <c r="AL40" s="112">
        <f>+'4 приложение'!I40</f>
        <v>0</v>
      </c>
      <c r="AM40" s="115">
        <f t="shared" si="19"/>
        <v>0</v>
      </c>
      <c r="AN40" s="115"/>
      <c r="AO40" s="112">
        <f t="shared" si="20"/>
        <v>0</v>
      </c>
      <c r="AP40" s="112">
        <f>+'4 приложение'!J40</f>
        <v>0</v>
      </c>
      <c r="AQ40" s="112">
        <f t="shared" si="21"/>
        <v>0</v>
      </c>
      <c r="AR40" s="112">
        <f t="shared" si="33"/>
        <v>0</v>
      </c>
      <c r="AS40" s="112">
        <f>+'4 приложение'!K40</f>
        <v>0</v>
      </c>
      <c r="AT40" s="115">
        <f t="shared" si="22"/>
        <v>0</v>
      </c>
      <c r="AU40" s="115"/>
    </row>
    <row r="41" spans="1:47" ht="15.75" hidden="1" customHeight="1" outlineLevel="1" x14ac:dyDescent="0.25">
      <c r="A41" s="178"/>
      <c r="B41" s="18" t="s">
        <v>29</v>
      </c>
      <c r="C41" s="24"/>
      <c r="D41" s="24"/>
      <c r="E41" s="24"/>
      <c r="F41" s="24"/>
      <c r="G41" s="17"/>
      <c r="H41" s="17"/>
      <c r="I41" s="17"/>
      <c r="J41" s="17"/>
      <c r="K41" s="17"/>
      <c r="L41" s="17">
        <f t="shared" si="26"/>
        <v>0</v>
      </c>
      <c r="M41" s="17">
        <f t="shared" si="7"/>
        <v>0</v>
      </c>
      <c r="N41" s="17">
        <f t="shared" si="8"/>
        <v>0</v>
      </c>
      <c r="O41" s="17">
        <f t="shared" si="9"/>
        <v>0</v>
      </c>
      <c r="P41" s="17">
        <f t="shared" si="10"/>
        <v>0</v>
      </c>
      <c r="Q41" s="17">
        <f t="shared" si="11"/>
        <v>0</v>
      </c>
      <c r="R41" s="17">
        <f t="shared" si="12"/>
        <v>0</v>
      </c>
      <c r="S41" s="17"/>
      <c r="T41" s="17"/>
      <c r="U41" s="17"/>
      <c r="V41" s="17"/>
      <c r="W41" s="17"/>
      <c r="X41" s="107"/>
      <c r="Y41" s="112">
        <f t="shared" si="31"/>
        <v>0</v>
      </c>
      <c r="Z41" s="112">
        <f>+'4 приложение'!L41</f>
        <v>0</v>
      </c>
      <c r="AA41" s="115">
        <f t="shared" si="14"/>
        <v>0</v>
      </c>
      <c r="AB41" s="115"/>
      <c r="AC41" s="122">
        <f t="shared" si="15"/>
        <v>0</v>
      </c>
      <c r="AD41" s="122">
        <f>+'4 приложение'!G41</f>
        <v>0</v>
      </c>
      <c r="AE41" s="115">
        <f t="shared" si="16"/>
        <v>0</v>
      </c>
      <c r="AF41" s="115"/>
      <c r="AG41" s="115">
        <f t="shared" si="17"/>
        <v>0</v>
      </c>
      <c r="AH41" s="115">
        <f>+'4 приложение'!H41</f>
        <v>0</v>
      </c>
      <c r="AI41" s="115">
        <f t="shared" si="18"/>
        <v>0</v>
      </c>
      <c r="AJ41" s="115"/>
      <c r="AK41" s="112">
        <f t="shared" si="32"/>
        <v>0</v>
      </c>
      <c r="AL41" s="112">
        <f>+'4 приложение'!I41</f>
        <v>0</v>
      </c>
      <c r="AM41" s="115">
        <f t="shared" si="19"/>
        <v>0</v>
      </c>
      <c r="AN41" s="115"/>
      <c r="AO41" s="112">
        <f t="shared" si="20"/>
        <v>0</v>
      </c>
      <c r="AP41" s="112">
        <f>+'4 приложение'!J41</f>
        <v>0</v>
      </c>
      <c r="AQ41" s="112">
        <f t="shared" si="21"/>
        <v>0</v>
      </c>
      <c r="AR41" s="112">
        <f t="shared" si="33"/>
        <v>0</v>
      </c>
      <c r="AS41" s="112">
        <f>+'4 приложение'!K41</f>
        <v>0</v>
      </c>
      <c r="AT41" s="115">
        <f t="shared" si="22"/>
        <v>0</v>
      </c>
      <c r="AU41" s="115"/>
    </row>
    <row r="42" spans="1:47" ht="15.75" hidden="1" customHeight="1" outlineLevel="1" x14ac:dyDescent="0.25">
      <c r="A42" s="25" t="s">
        <v>52</v>
      </c>
      <c r="B42" s="18" t="s">
        <v>19</v>
      </c>
      <c r="C42" s="18"/>
      <c r="D42" s="18"/>
      <c r="E42" s="18"/>
      <c r="F42" s="18"/>
      <c r="G42" s="17"/>
      <c r="H42" s="17"/>
      <c r="I42" s="17"/>
      <c r="J42" s="17"/>
      <c r="K42" s="17"/>
      <c r="L42" s="17">
        <f t="shared" si="26"/>
        <v>0</v>
      </c>
      <c r="M42" s="17">
        <f t="shared" si="7"/>
        <v>0</v>
      </c>
      <c r="N42" s="17">
        <f t="shared" si="8"/>
        <v>0</v>
      </c>
      <c r="O42" s="17">
        <f t="shared" si="9"/>
        <v>0</v>
      </c>
      <c r="P42" s="17">
        <f t="shared" si="10"/>
        <v>0</v>
      </c>
      <c r="Q42" s="17">
        <f t="shared" si="11"/>
        <v>0</v>
      </c>
      <c r="R42" s="17">
        <f t="shared" si="12"/>
        <v>0</v>
      </c>
      <c r="S42" s="17"/>
      <c r="T42" s="17"/>
      <c r="U42" s="17"/>
      <c r="V42" s="17"/>
      <c r="W42" s="17"/>
      <c r="X42" s="107"/>
      <c r="Y42" s="112">
        <f t="shared" si="31"/>
        <v>0</v>
      </c>
      <c r="Z42" s="112">
        <f>+'4 приложение'!L42</f>
        <v>0</v>
      </c>
      <c r="AA42" s="115">
        <f t="shared" si="14"/>
        <v>0</v>
      </c>
      <c r="AB42" s="115"/>
      <c r="AC42" s="122">
        <f t="shared" si="15"/>
        <v>0</v>
      </c>
      <c r="AD42" s="122">
        <f>+'4 приложение'!G42</f>
        <v>0</v>
      </c>
      <c r="AE42" s="115">
        <f t="shared" si="16"/>
        <v>0</v>
      </c>
      <c r="AF42" s="115"/>
      <c r="AG42" s="115">
        <f t="shared" si="17"/>
        <v>0</v>
      </c>
      <c r="AH42" s="115">
        <f>+'4 приложение'!H42</f>
        <v>0</v>
      </c>
      <c r="AI42" s="115">
        <f t="shared" si="18"/>
        <v>0</v>
      </c>
      <c r="AJ42" s="115"/>
      <c r="AK42" s="112">
        <f t="shared" si="32"/>
        <v>0</v>
      </c>
      <c r="AL42" s="112">
        <f>+'4 приложение'!I42</f>
        <v>0</v>
      </c>
      <c r="AM42" s="115">
        <f t="shared" si="19"/>
        <v>0</v>
      </c>
      <c r="AN42" s="115"/>
      <c r="AO42" s="112">
        <f t="shared" si="20"/>
        <v>0</v>
      </c>
      <c r="AP42" s="112">
        <f>+'4 приложение'!J42</f>
        <v>0</v>
      </c>
      <c r="AQ42" s="112">
        <f t="shared" si="21"/>
        <v>0</v>
      </c>
      <c r="AR42" s="112">
        <f t="shared" si="33"/>
        <v>0</v>
      </c>
      <c r="AS42" s="112">
        <f>+'4 приложение'!K42</f>
        <v>0</v>
      </c>
      <c r="AT42" s="115">
        <f t="shared" si="22"/>
        <v>0</v>
      </c>
      <c r="AU42" s="115"/>
    </row>
    <row r="43" spans="1:47" ht="31.5" hidden="1" customHeight="1" outlineLevel="1" x14ac:dyDescent="0.25">
      <c r="A43" s="25"/>
      <c r="B43" s="18" t="s">
        <v>31</v>
      </c>
      <c r="C43" s="18"/>
      <c r="D43" s="18"/>
      <c r="E43" s="18"/>
      <c r="F43" s="18"/>
      <c r="G43" s="17"/>
      <c r="H43" s="17"/>
      <c r="I43" s="17"/>
      <c r="J43" s="17"/>
      <c r="K43" s="17"/>
      <c r="L43" s="17">
        <f t="shared" si="26"/>
        <v>0</v>
      </c>
      <c r="M43" s="17">
        <f t="shared" si="7"/>
        <v>0</v>
      </c>
      <c r="N43" s="17">
        <f t="shared" si="8"/>
        <v>0</v>
      </c>
      <c r="O43" s="17">
        <f t="shared" si="9"/>
        <v>0</v>
      </c>
      <c r="P43" s="17">
        <f t="shared" si="10"/>
        <v>0</v>
      </c>
      <c r="Q43" s="17">
        <f t="shared" si="11"/>
        <v>0</v>
      </c>
      <c r="R43" s="17">
        <f t="shared" si="12"/>
        <v>0</v>
      </c>
      <c r="S43" s="17"/>
      <c r="T43" s="17"/>
      <c r="U43" s="17"/>
      <c r="V43" s="17"/>
      <c r="W43" s="17"/>
      <c r="X43" s="107"/>
      <c r="Y43" s="112">
        <f t="shared" si="31"/>
        <v>0</v>
      </c>
      <c r="Z43" s="112">
        <f>+'4 приложение'!L43</f>
        <v>0</v>
      </c>
      <c r="AA43" s="115">
        <f t="shared" si="14"/>
        <v>0</v>
      </c>
      <c r="AB43" s="115"/>
      <c r="AC43" s="122">
        <f t="shared" si="15"/>
        <v>0</v>
      </c>
      <c r="AD43" s="122">
        <f>+'4 приложение'!G43</f>
        <v>0</v>
      </c>
      <c r="AE43" s="115">
        <f t="shared" si="16"/>
        <v>0</v>
      </c>
      <c r="AF43" s="115"/>
      <c r="AG43" s="115">
        <f t="shared" si="17"/>
        <v>0</v>
      </c>
      <c r="AH43" s="115">
        <f>+'4 приложение'!H43</f>
        <v>0</v>
      </c>
      <c r="AI43" s="115">
        <f t="shared" si="18"/>
        <v>0</v>
      </c>
      <c r="AJ43" s="115"/>
      <c r="AK43" s="112">
        <f t="shared" si="32"/>
        <v>0</v>
      </c>
      <c r="AL43" s="112">
        <f>+'4 приложение'!I43</f>
        <v>0</v>
      </c>
      <c r="AM43" s="115">
        <f t="shared" si="19"/>
        <v>0</v>
      </c>
      <c r="AN43" s="115"/>
      <c r="AO43" s="112">
        <f t="shared" si="20"/>
        <v>0</v>
      </c>
      <c r="AP43" s="112">
        <f>+'4 приложение'!J43</f>
        <v>0</v>
      </c>
      <c r="AQ43" s="112">
        <f t="shared" si="21"/>
        <v>0</v>
      </c>
      <c r="AR43" s="112">
        <f t="shared" si="33"/>
        <v>0</v>
      </c>
      <c r="AS43" s="112">
        <f>+'4 приложение'!K43</f>
        <v>0</v>
      </c>
      <c r="AT43" s="115">
        <f t="shared" si="22"/>
        <v>0</v>
      </c>
      <c r="AU43" s="115"/>
    </row>
    <row r="44" spans="1:47" ht="15.75" hidden="1" customHeight="1" outlineLevel="1" x14ac:dyDescent="0.25">
      <c r="A44" s="25" t="s">
        <v>53</v>
      </c>
      <c r="B44" s="18" t="s">
        <v>21</v>
      </c>
      <c r="C44" s="18"/>
      <c r="D44" s="18"/>
      <c r="E44" s="18"/>
      <c r="F44" s="18"/>
      <c r="G44" s="17"/>
      <c r="H44" s="17"/>
      <c r="I44" s="17"/>
      <c r="J44" s="17"/>
      <c r="K44" s="17"/>
      <c r="L44" s="17">
        <f t="shared" si="26"/>
        <v>0</v>
      </c>
      <c r="M44" s="17">
        <f t="shared" si="7"/>
        <v>0</v>
      </c>
      <c r="N44" s="17">
        <f t="shared" si="8"/>
        <v>0</v>
      </c>
      <c r="O44" s="17">
        <f t="shared" si="9"/>
        <v>0</v>
      </c>
      <c r="P44" s="17">
        <f t="shared" si="10"/>
        <v>0</v>
      </c>
      <c r="Q44" s="17">
        <f t="shared" si="11"/>
        <v>0</v>
      </c>
      <c r="R44" s="17">
        <f t="shared" si="12"/>
        <v>0</v>
      </c>
      <c r="S44" s="17"/>
      <c r="T44" s="17"/>
      <c r="U44" s="17"/>
      <c r="V44" s="17"/>
      <c r="W44" s="17"/>
      <c r="X44" s="107"/>
      <c r="Y44" s="112">
        <f t="shared" si="31"/>
        <v>0</v>
      </c>
      <c r="Z44" s="112">
        <f>+'4 приложение'!L44</f>
        <v>0</v>
      </c>
      <c r="AA44" s="115">
        <f t="shared" si="14"/>
        <v>0</v>
      </c>
      <c r="AB44" s="115"/>
      <c r="AC44" s="122">
        <f t="shared" si="15"/>
        <v>0</v>
      </c>
      <c r="AD44" s="122">
        <f>+'4 приложение'!G44</f>
        <v>0</v>
      </c>
      <c r="AE44" s="115">
        <f t="shared" si="16"/>
        <v>0</v>
      </c>
      <c r="AF44" s="115"/>
      <c r="AG44" s="115">
        <f t="shared" si="17"/>
        <v>0</v>
      </c>
      <c r="AH44" s="115">
        <f>+'4 приложение'!H44</f>
        <v>0</v>
      </c>
      <c r="AI44" s="115">
        <f t="shared" si="18"/>
        <v>0</v>
      </c>
      <c r="AJ44" s="115"/>
      <c r="AK44" s="112">
        <f t="shared" si="32"/>
        <v>0</v>
      </c>
      <c r="AL44" s="112">
        <f>+'4 приложение'!I44</f>
        <v>0</v>
      </c>
      <c r="AM44" s="115">
        <f t="shared" si="19"/>
        <v>0</v>
      </c>
      <c r="AN44" s="115"/>
      <c r="AO44" s="112">
        <f t="shared" si="20"/>
        <v>0</v>
      </c>
      <c r="AP44" s="112">
        <f>+'4 приложение'!J44</f>
        <v>0</v>
      </c>
      <c r="AQ44" s="112">
        <f t="shared" si="21"/>
        <v>0</v>
      </c>
      <c r="AR44" s="112">
        <f t="shared" si="33"/>
        <v>0</v>
      </c>
      <c r="AS44" s="112">
        <f>+'4 приложение'!K44</f>
        <v>0</v>
      </c>
      <c r="AT44" s="115">
        <f t="shared" si="22"/>
        <v>0</v>
      </c>
      <c r="AU44" s="115"/>
    </row>
    <row r="45" spans="1:47" ht="15.75" hidden="1" customHeight="1" outlineLevel="1" x14ac:dyDescent="0.25">
      <c r="A45" s="25" t="s">
        <v>54</v>
      </c>
      <c r="B45" s="18" t="s">
        <v>22</v>
      </c>
      <c r="C45" s="18"/>
      <c r="D45" s="18"/>
      <c r="E45" s="18"/>
      <c r="F45" s="18"/>
      <c r="G45" s="17"/>
      <c r="H45" s="17"/>
      <c r="I45" s="17"/>
      <c r="J45" s="17"/>
      <c r="K45" s="17"/>
      <c r="L45" s="17">
        <f t="shared" si="26"/>
        <v>0</v>
      </c>
      <c r="M45" s="17">
        <f t="shared" si="7"/>
        <v>0</v>
      </c>
      <c r="N45" s="17">
        <f t="shared" si="8"/>
        <v>0</v>
      </c>
      <c r="O45" s="17">
        <f t="shared" si="9"/>
        <v>0</v>
      </c>
      <c r="P45" s="17">
        <f t="shared" si="10"/>
        <v>0</v>
      </c>
      <c r="Q45" s="17">
        <f t="shared" si="11"/>
        <v>0</v>
      </c>
      <c r="R45" s="17">
        <f t="shared" si="12"/>
        <v>0</v>
      </c>
      <c r="S45" s="17"/>
      <c r="T45" s="17"/>
      <c r="U45" s="17"/>
      <c r="V45" s="17"/>
      <c r="W45" s="17"/>
      <c r="X45" s="107"/>
      <c r="Y45" s="112">
        <f t="shared" si="31"/>
        <v>0</v>
      </c>
      <c r="Z45" s="112">
        <f>+'4 приложение'!L45</f>
        <v>0</v>
      </c>
      <c r="AA45" s="115">
        <f t="shared" si="14"/>
        <v>0</v>
      </c>
      <c r="AB45" s="115"/>
      <c r="AC45" s="122">
        <f t="shared" si="15"/>
        <v>0</v>
      </c>
      <c r="AD45" s="122">
        <f>+'4 приложение'!G45</f>
        <v>0</v>
      </c>
      <c r="AE45" s="115">
        <f t="shared" si="16"/>
        <v>0</v>
      </c>
      <c r="AF45" s="115"/>
      <c r="AG45" s="115">
        <f t="shared" si="17"/>
        <v>0</v>
      </c>
      <c r="AH45" s="115">
        <f>+'4 приложение'!H45</f>
        <v>0</v>
      </c>
      <c r="AI45" s="115">
        <f t="shared" si="18"/>
        <v>0</v>
      </c>
      <c r="AJ45" s="115"/>
      <c r="AK45" s="112">
        <f t="shared" si="32"/>
        <v>0</v>
      </c>
      <c r="AL45" s="112">
        <f>+'4 приложение'!I45</f>
        <v>0</v>
      </c>
      <c r="AM45" s="115">
        <f t="shared" si="19"/>
        <v>0</v>
      </c>
      <c r="AN45" s="115"/>
      <c r="AO45" s="112">
        <f t="shared" si="20"/>
        <v>0</v>
      </c>
      <c r="AP45" s="112">
        <f>+'4 приложение'!J45</f>
        <v>0</v>
      </c>
      <c r="AQ45" s="112">
        <f t="shared" si="21"/>
        <v>0</v>
      </c>
      <c r="AR45" s="112">
        <f t="shared" si="33"/>
        <v>0</v>
      </c>
      <c r="AS45" s="112">
        <f>+'4 приложение'!K45</f>
        <v>0</v>
      </c>
      <c r="AT45" s="115">
        <f t="shared" si="22"/>
        <v>0</v>
      </c>
      <c r="AU45" s="115"/>
    </row>
    <row r="46" spans="1:47" ht="220.5" outlineLevel="1" x14ac:dyDescent="0.25">
      <c r="A46" s="71" t="s">
        <v>55</v>
      </c>
      <c r="B46" s="28" t="s">
        <v>56</v>
      </c>
      <c r="C46" s="28"/>
      <c r="D46" s="28"/>
      <c r="E46" s="28"/>
      <c r="F46" s="28"/>
      <c r="G46" s="17"/>
      <c r="H46" s="17"/>
      <c r="I46" s="17"/>
      <c r="J46" s="17"/>
      <c r="K46" s="17"/>
      <c r="L46" s="17">
        <f t="shared" si="26"/>
        <v>0</v>
      </c>
      <c r="M46" s="17">
        <f t="shared" si="7"/>
        <v>0</v>
      </c>
      <c r="N46" s="17">
        <f t="shared" si="8"/>
        <v>0</v>
      </c>
      <c r="O46" s="17">
        <f t="shared" si="9"/>
        <v>0</v>
      </c>
      <c r="P46" s="17">
        <f t="shared" si="10"/>
        <v>0</v>
      </c>
      <c r="Q46" s="17">
        <f t="shared" si="11"/>
        <v>0</v>
      </c>
      <c r="R46" s="17">
        <f t="shared" si="12"/>
        <v>0</v>
      </c>
      <c r="S46" s="17"/>
      <c r="T46" s="17"/>
      <c r="U46" s="17"/>
      <c r="V46" s="17"/>
      <c r="W46" s="17"/>
      <c r="X46" s="107"/>
      <c r="Y46" s="112">
        <f t="shared" si="31"/>
        <v>0</v>
      </c>
      <c r="Z46" s="112">
        <f>+'4 приложение'!L46</f>
        <v>0</v>
      </c>
      <c r="AA46" s="115">
        <f t="shared" si="14"/>
        <v>0</v>
      </c>
      <c r="AB46" s="115"/>
      <c r="AC46" s="122">
        <f t="shared" si="15"/>
        <v>0</v>
      </c>
      <c r="AD46" s="122">
        <f>+'4 приложение'!G46</f>
        <v>0</v>
      </c>
      <c r="AE46" s="115">
        <f t="shared" si="16"/>
        <v>0</v>
      </c>
      <c r="AF46" s="115"/>
      <c r="AG46" s="115">
        <f t="shared" si="17"/>
        <v>0</v>
      </c>
      <c r="AH46" s="115">
        <f>+'4 приложение'!H46</f>
        <v>0</v>
      </c>
      <c r="AI46" s="115">
        <f t="shared" si="18"/>
        <v>0</v>
      </c>
      <c r="AJ46" s="115"/>
      <c r="AK46" s="112">
        <f t="shared" si="32"/>
        <v>0</v>
      </c>
      <c r="AL46" s="112">
        <f>+'4 приложение'!I46</f>
        <v>0</v>
      </c>
      <c r="AM46" s="115">
        <f t="shared" si="19"/>
        <v>0</v>
      </c>
      <c r="AN46" s="115"/>
      <c r="AO46" s="112">
        <f t="shared" si="20"/>
        <v>0</v>
      </c>
      <c r="AP46" s="112">
        <f>+'4 приложение'!J46</f>
        <v>0</v>
      </c>
      <c r="AQ46" s="112">
        <f t="shared" si="21"/>
        <v>0</v>
      </c>
      <c r="AR46" s="112">
        <f t="shared" si="33"/>
        <v>0</v>
      </c>
      <c r="AS46" s="112">
        <f>+'4 приложение'!K46</f>
        <v>0</v>
      </c>
      <c r="AT46" s="115">
        <f t="shared" si="22"/>
        <v>0</v>
      </c>
      <c r="AU46" s="115"/>
    </row>
    <row r="47" spans="1:47" ht="15.75" outlineLevel="1" x14ac:dyDescent="0.25">
      <c r="A47" s="22" t="s">
        <v>57</v>
      </c>
      <c r="B47" s="23" t="s">
        <v>26</v>
      </c>
      <c r="C47" s="23"/>
      <c r="D47" s="23"/>
      <c r="E47" s="23"/>
      <c r="F47" s="23"/>
      <c r="G47" s="17">
        <v>72245.3</v>
      </c>
      <c r="H47" s="17"/>
      <c r="I47" s="17"/>
      <c r="J47" s="17"/>
      <c r="K47" s="102">
        <v>540000</v>
      </c>
      <c r="L47" s="17">
        <f>SUM(G47:K47)</f>
        <v>612245.30000000005</v>
      </c>
      <c r="M47" s="17">
        <f t="shared" si="7"/>
        <v>0</v>
      </c>
      <c r="N47" s="17">
        <f t="shared" si="8"/>
        <v>0</v>
      </c>
      <c r="O47" s="17">
        <f t="shared" si="9"/>
        <v>0</v>
      </c>
      <c r="P47" s="17">
        <f t="shared" si="10"/>
        <v>0</v>
      </c>
      <c r="Q47" s="75">
        <f t="shared" si="11"/>
        <v>0</v>
      </c>
      <c r="R47" s="75">
        <f t="shared" si="12"/>
        <v>0</v>
      </c>
      <c r="S47" s="73">
        <v>72245.3</v>
      </c>
      <c r="T47" s="17"/>
      <c r="U47" s="17"/>
      <c r="V47" s="17"/>
      <c r="W47" s="75">
        <v>540000</v>
      </c>
      <c r="X47" s="107">
        <f>SUM(S47:W47)</f>
        <v>612245.30000000005</v>
      </c>
      <c r="Y47" s="112">
        <f t="shared" si="31"/>
        <v>612245.30000000005</v>
      </c>
      <c r="Z47" s="112">
        <f>+'4 приложение'!L47</f>
        <v>612245.30000000005</v>
      </c>
      <c r="AA47" s="115">
        <f t="shared" si="14"/>
        <v>0</v>
      </c>
      <c r="AB47" s="115"/>
      <c r="AC47" s="122">
        <f t="shared" si="15"/>
        <v>72245.3</v>
      </c>
      <c r="AD47" s="122">
        <f>+'4 приложение'!G47</f>
        <v>72245.3</v>
      </c>
      <c r="AE47" s="115">
        <f t="shared" si="16"/>
        <v>0</v>
      </c>
      <c r="AF47" s="115"/>
      <c r="AG47" s="115">
        <f t="shared" si="17"/>
        <v>0</v>
      </c>
      <c r="AH47" s="115">
        <f>+'4 приложение'!H47</f>
        <v>0</v>
      </c>
      <c r="AI47" s="115">
        <f t="shared" si="18"/>
        <v>0</v>
      </c>
      <c r="AJ47" s="115"/>
      <c r="AK47" s="112">
        <f t="shared" si="32"/>
        <v>0</v>
      </c>
      <c r="AL47" s="112">
        <f>+'4 приложение'!I47</f>
        <v>0</v>
      </c>
      <c r="AM47" s="115">
        <f t="shared" si="19"/>
        <v>0</v>
      </c>
      <c r="AN47" s="115"/>
      <c r="AO47" s="112">
        <f t="shared" si="20"/>
        <v>0</v>
      </c>
      <c r="AP47" s="112">
        <f>+'4 приложение'!J47</f>
        <v>0</v>
      </c>
      <c r="AQ47" s="112">
        <f t="shared" si="21"/>
        <v>0</v>
      </c>
      <c r="AR47" s="112">
        <f t="shared" si="33"/>
        <v>540000</v>
      </c>
      <c r="AS47" s="112">
        <f>+'4 приложение'!K47</f>
        <v>540000</v>
      </c>
      <c r="AT47" s="115">
        <f t="shared" si="22"/>
        <v>0</v>
      </c>
      <c r="AU47" s="115"/>
    </row>
    <row r="48" spans="1:47" ht="15.75" outlineLevel="1" x14ac:dyDescent="0.25">
      <c r="A48" s="177" t="s">
        <v>58</v>
      </c>
      <c r="B48" s="18" t="s">
        <v>28</v>
      </c>
      <c r="C48" s="24"/>
      <c r="D48" s="24"/>
      <c r="E48" s="24"/>
      <c r="F48" s="24"/>
      <c r="G48" s="17">
        <v>3767.3</v>
      </c>
      <c r="H48" s="17"/>
      <c r="I48" s="17"/>
      <c r="J48" s="17"/>
      <c r="K48" s="102">
        <v>28159.173019999998</v>
      </c>
      <c r="L48" s="17">
        <f>SUM(G48:K48)</f>
        <v>31926.473019999998</v>
      </c>
      <c r="M48" s="17">
        <f t="shared" si="7"/>
        <v>0</v>
      </c>
      <c r="N48" s="17">
        <f t="shared" si="8"/>
        <v>0</v>
      </c>
      <c r="O48" s="17">
        <f t="shared" si="9"/>
        <v>0</v>
      </c>
      <c r="P48" s="17">
        <f t="shared" si="10"/>
        <v>0</v>
      </c>
      <c r="Q48" s="75">
        <f t="shared" si="11"/>
        <v>0</v>
      </c>
      <c r="R48" s="75">
        <f t="shared" si="12"/>
        <v>0</v>
      </c>
      <c r="S48" s="74">
        <v>3767.3</v>
      </c>
      <c r="T48" s="17"/>
      <c r="U48" s="17"/>
      <c r="V48" s="17"/>
      <c r="W48" s="75">
        <v>28159.173019999998</v>
      </c>
      <c r="X48" s="107">
        <f t="shared" ref="X48:X49" si="34">SUM(S48:W48)</f>
        <v>31926.473019999998</v>
      </c>
      <c r="Y48" s="112">
        <f t="shared" si="31"/>
        <v>31926.5</v>
      </c>
      <c r="Z48" s="112">
        <f>+'4 приложение'!L48</f>
        <v>31926.500000000004</v>
      </c>
      <c r="AA48" s="115">
        <f t="shared" si="14"/>
        <v>0</v>
      </c>
      <c r="AB48" s="115"/>
      <c r="AC48" s="122">
        <f t="shared" si="15"/>
        <v>3767.3</v>
      </c>
      <c r="AD48" s="122">
        <f>+'4 приложение'!G48</f>
        <v>3767.3000000000029</v>
      </c>
      <c r="AE48" s="115">
        <f t="shared" si="16"/>
        <v>0</v>
      </c>
      <c r="AF48" s="115"/>
      <c r="AG48" s="115">
        <f t="shared" si="17"/>
        <v>0</v>
      </c>
      <c r="AH48" s="115">
        <f>+'4 приложение'!H48</f>
        <v>0</v>
      </c>
      <c r="AI48" s="115">
        <f t="shared" si="18"/>
        <v>0</v>
      </c>
      <c r="AJ48" s="115"/>
      <c r="AK48" s="112">
        <f t="shared" si="32"/>
        <v>0</v>
      </c>
      <c r="AL48" s="112">
        <f>+'4 приложение'!I48</f>
        <v>0</v>
      </c>
      <c r="AM48" s="115">
        <f t="shared" si="19"/>
        <v>0</v>
      </c>
      <c r="AN48" s="115"/>
      <c r="AO48" s="112">
        <f t="shared" si="20"/>
        <v>0</v>
      </c>
      <c r="AP48" s="112">
        <f>+'4 приложение'!J48</f>
        <v>0</v>
      </c>
      <c r="AQ48" s="112">
        <f t="shared" si="21"/>
        <v>0</v>
      </c>
      <c r="AR48" s="112">
        <f t="shared" si="33"/>
        <v>28159.200000000001</v>
      </c>
      <c r="AS48" s="112">
        <f>+'4 приложение'!K48</f>
        <v>28159.200000000001</v>
      </c>
      <c r="AT48" s="115">
        <f t="shared" si="22"/>
        <v>0</v>
      </c>
      <c r="AU48" s="115"/>
    </row>
    <row r="49" spans="1:47" ht="31.5" outlineLevel="1" x14ac:dyDescent="0.25">
      <c r="A49" s="178"/>
      <c r="B49" s="18" t="s">
        <v>29</v>
      </c>
      <c r="C49" s="24"/>
      <c r="D49" s="24"/>
      <c r="E49" s="24"/>
      <c r="F49" s="24"/>
      <c r="G49" s="17">
        <v>68478</v>
      </c>
      <c r="H49" s="17"/>
      <c r="I49" s="17"/>
      <c r="J49" s="17"/>
      <c r="K49" s="102">
        <v>511840.82698000001</v>
      </c>
      <c r="L49" s="17">
        <f>SUM(G49:K49)</f>
        <v>580318.82698000001</v>
      </c>
      <c r="M49" s="17">
        <f t="shared" si="7"/>
        <v>0</v>
      </c>
      <c r="N49" s="17">
        <f t="shared" si="8"/>
        <v>0</v>
      </c>
      <c r="O49" s="17">
        <f t="shared" si="9"/>
        <v>0</v>
      </c>
      <c r="P49" s="17">
        <f t="shared" si="10"/>
        <v>0</v>
      </c>
      <c r="Q49" s="75">
        <f t="shared" si="11"/>
        <v>0</v>
      </c>
      <c r="R49" s="75">
        <f t="shared" si="12"/>
        <v>0</v>
      </c>
      <c r="S49" s="73">
        <v>68478</v>
      </c>
      <c r="T49" s="17"/>
      <c r="U49" s="17"/>
      <c r="V49" s="17"/>
      <c r="W49" s="75">
        <v>511840.82698000001</v>
      </c>
      <c r="X49" s="107">
        <f t="shared" si="34"/>
        <v>580318.82698000001</v>
      </c>
      <c r="Y49" s="112">
        <f t="shared" si="31"/>
        <v>580318.80000000005</v>
      </c>
      <c r="Z49" s="112">
        <f>+'4 приложение'!L49</f>
        <v>580318.80000000005</v>
      </c>
      <c r="AA49" s="115">
        <f t="shared" si="14"/>
        <v>0</v>
      </c>
      <c r="AB49" s="115"/>
      <c r="AC49" s="122">
        <f t="shared" si="15"/>
        <v>68478</v>
      </c>
      <c r="AD49" s="122">
        <f>+'4 приложение'!G49</f>
        <v>68478</v>
      </c>
      <c r="AE49" s="115">
        <f t="shared" si="16"/>
        <v>0</v>
      </c>
      <c r="AF49" s="115"/>
      <c r="AG49" s="115">
        <f t="shared" si="17"/>
        <v>0</v>
      </c>
      <c r="AH49" s="115">
        <f>+'4 приложение'!H49</f>
        <v>0</v>
      </c>
      <c r="AI49" s="115">
        <f t="shared" si="18"/>
        <v>0</v>
      </c>
      <c r="AJ49" s="115"/>
      <c r="AK49" s="112">
        <f t="shared" si="32"/>
        <v>0</v>
      </c>
      <c r="AL49" s="112">
        <f>+'4 приложение'!I49</f>
        <v>0</v>
      </c>
      <c r="AM49" s="115">
        <f t="shared" si="19"/>
        <v>0</v>
      </c>
      <c r="AN49" s="115"/>
      <c r="AO49" s="112">
        <f t="shared" si="20"/>
        <v>0</v>
      </c>
      <c r="AP49" s="112">
        <f>+'4 приложение'!J49</f>
        <v>0</v>
      </c>
      <c r="AQ49" s="112">
        <f t="shared" si="21"/>
        <v>0</v>
      </c>
      <c r="AR49" s="112">
        <f t="shared" si="33"/>
        <v>511840.8</v>
      </c>
      <c r="AS49" s="112">
        <f>+'4 приложение'!K49</f>
        <v>511840.8</v>
      </c>
      <c r="AT49" s="115">
        <f t="shared" si="22"/>
        <v>0</v>
      </c>
      <c r="AU49" s="115"/>
    </row>
    <row r="50" spans="1:47" ht="15.75" outlineLevel="1" x14ac:dyDescent="0.25">
      <c r="A50" s="25" t="s">
        <v>59</v>
      </c>
      <c r="B50" s="18" t="s">
        <v>19</v>
      </c>
      <c r="C50" s="18"/>
      <c r="D50" s="18"/>
      <c r="E50" s="18"/>
      <c r="F50" s="18"/>
      <c r="M50" s="17">
        <f t="shared" si="7"/>
        <v>0</v>
      </c>
      <c r="N50" s="17">
        <f t="shared" si="8"/>
        <v>0</v>
      </c>
      <c r="O50" s="17">
        <f t="shared" si="9"/>
        <v>0</v>
      </c>
      <c r="P50" s="17">
        <f t="shared" si="10"/>
        <v>0</v>
      </c>
      <c r="Q50" s="17">
        <f t="shared" si="11"/>
        <v>0</v>
      </c>
      <c r="R50" s="17">
        <f t="shared" si="12"/>
        <v>0</v>
      </c>
      <c r="S50" s="17"/>
      <c r="T50" s="17"/>
      <c r="U50" s="17"/>
      <c r="V50" s="17"/>
      <c r="W50" s="17"/>
      <c r="X50" s="107"/>
      <c r="Y50" s="112">
        <f t="shared" si="31"/>
        <v>0</v>
      </c>
      <c r="Z50" s="112">
        <f>+'4 приложение'!L50</f>
        <v>0</v>
      </c>
      <c r="AA50" s="115">
        <f t="shared" si="14"/>
        <v>0</v>
      </c>
      <c r="AB50" s="115"/>
      <c r="AC50" s="122">
        <f t="shared" si="15"/>
        <v>0</v>
      </c>
      <c r="AD50" s="122">
        <f>+'4 приложение'!G50</f>
        <v>0</v>
      </c>
      <c r="AE50" s="115">
        <f t="shared" si="16"/>
        <v>0</v>
      </c>
      <c r="AF50" s="115"/>
      <c r="AG50" s="115">
        <f t="shared" si="17"/>
        <v>0</v>
      </c>
      <c r="AH50" s="115">
        <f>+'4 приложение'!H50</f>
        <v>0</v>
      </c>
      <c r="AI50" s="115">
        <f t="shared" si="18"/>
        <v>0</v>
      </c>
      <c r="AJ50" s="115"/>
      <c r="AK50" s="112">
        <f t="shared" si="32"/>
        <v>0</v>
      </c>
      <c r="AL50" s="112">
        <f>+'4 приложение'!I50</f>
        <v>0</v>
      </c>
      <c r="AM50" s="115">
        <f t="shared" si="19"/>
        <v>0</v>
      </c>
      <c r="AN50" s="115"/>
      <c r="AO50" s="112">
        <f t="shared" si="20"/>
        <v>0</v>
      </c>
      <c r="AP50" s="112">
        <f>+'4 приложение'!J50</f>
        <v>0</v>
      </c>
      <c r="AQ50" s="112">
        <f t="shared" si="21"/>
        <v>0</v>
      </c>
      <c r="AR50" s="112">
        <f t="shared" si="33"/>
        <v>0</v>
      </c>
      <c r="AS50" s="112">
        <f>+'4 приложение'!K50</f>
        <v>0</v>
      </c>
      <c r="AT50" s="115">
        <f t="shared" si="22"/>
        <v>0</v>
      </c>
      <c r="AU50" s="115"/>
    </row>
    <row r="51" spans="1:47" ht="31.5" outlineLevel="1" x14ac:dyDescent="0.25">
      <c r="A51" s="25"/>
      <c r="B51" s="18" t="s">
        <v>31</v>
      </c>
      <c r="C51" s="18"/>
      <c r="D51" s="18"/>
      <c r="E51" s="18"/>
      <c r="F51" s="18"/>
      <c r="G51" s="17"/>
      <c r="H51" s="17"/>
      <c r="I51" s="17"/>
      <c r="J51" s="17"/>
      <c r="K51" s="17"/>
      <c r="L51" s="17">
        <f t="shared" si="26"/>
        <v>0</v>
      </c>
      <c r="M51" s="17">
        <f t="shared" si="7"/>
        <v>0</v>
      </c>
      <c r="N51" s="17">
        <f t="shared" si="8"/>
        <v>0</v>
      </c>
      <c r="O51" s="17">
        <f t="shared" si="9"/>
        <v>0</v>
      </c>
      <c r="P51" s="17">
        <f t="shared" si="10"/>
        <v>0</v>
      </c>
      <c r="Q51" s="17">
        <f t="shared" si="11"/>
        <v>0</v>
      </c>
      <c r="R51" s="17">
        <f t="shared" si="12"/>
        <v>0</v>
      </c>
      <c r="S51" s="17"/>
      <c r="T51" s="17"/>
      <c r="U51" s="17"/>
      <c r="V51" s="17"/>
      <c r="W51" s="17"/>
      <c r="X51" s="107"/>
      <c r="Y51" s="112">
        <f t="shared" si="31"/>
        <v>0</v>
      </c>
      <c r="Z51" s="112">
        <f>+'4 приложение'!L51</f>
        <v>0</v>
      </c>
      <c r="AA51" s="115">
        <f t="shared" si="14"/>
        <v>0</v>
      </c>
      <c r="AB51" s="115"/>
      <c r="AC51" s="122">
        <f t="shared" si="15"/>
        <v>0</v>
      </c>
      <c r="AD51" s="122">
        <f>+'4 приложение'!G51</f>
        <v>0</v>
      </c>
      <c r="AE51" s="115">
        <f t="shared" si="16"/>
        <v>0</v>
      </c>
      <c r="AF51" s="115"/>
      <c r="AG51" s="115">
        <f t="shared" si="17"/>
        <v>0</v>
      </c>
      <c r="AH51" s="115">
        <f>+'4 приложение'!H51</f>
        <v>0</v>
      </c>
      <c r="AI51" s="115">
        <f t="shared" si="18"/>
        <v>0</v>
      </c>
      <c r="AJ51" s="115"/>
      <c r="AK51" s="112">
        <f t="shared" si="32"/>
        <v>0</v>
      </c>
      <c r="AL51" s="112">
        <f>+'4 приложение'!I51</f>
        <v>0</v>
      </c>
      <c r="AM51" s="115">
        <f t="shared" si="19"/>
        <v>0</v>
      </c>
      <c r="AN51" s="115"/>
      <c r="AO51" s="112">
        <f t="shared" si="20"/>
        <v>0</v>
      </c>
      <c r="AP51" s="112">
        <f>+'4 приложение'!J51</f>
        <v>0</v>
      </c>
      <c r="AQ51" s="112">
        <f t="shared" si="21"/>
        <v>0</v>
      </c>
      <c r="AR51" s="112">
        <f t="shared" si="33"/>
        <v>0</v>
      </c>
      <c r="AS51" s="112">
        <f>+'4 приложение'!K51</f>
        <v>0</v>
      </c>
      <c r="AT51" s="115">
        <f t="shared" si="22"/>
        <v>0</v>
      </c>
      <c r="AU51" s="115"/>
    </row>
    <row r="52" spans="1:47" ht="15.75" outlineLevel="1" x14ac:dyDescent="0.25">
      <c r="A52" s="25" t="s">
        <v>60</v>
      </c>
      <c r="B52" s="18" t="s">
        <v>21</v>
      </c>
      <c r="C52" s="18"/>
      <c r="D52" s="18"/>
      <c r="E52" s="18"/>
      <c r="F52" s="18"/>
      <c r="G52" s="17"/>
      <c r="H52" s="17"/>
      <c r="I52" s="17"/>
      <c r="J52" s="17"/>
      <c r="K52" s="17"/>
      <c r="L52" s="17">
        <f t="shared" si="26"/>
        <v>0</v>
      </c>
      <c r="M52" s="17">
        <f t="shared" si="7"/>
        <v>0</v>
      </c>
      <c r="N52" s="17">
        <f t="shared" si="8"/>
        <v>0</v>
      </c>
      <c r="O52" s="17">
        <f t="shared" si="9"/>
        <v>0</v>
      </c>
      <c r="P52" s="17">
        <f t="shared" si="10"/>
        <v>0</v>
      </c>
      <c r="Q52" s="17">
        <f t="shared" si="11"/>
        <v>0</v>
      </c>
      <c r="R52" s="17">
        <f t="shared" si="12"/>
        <v>0</v>
      </c>
      <c r="S52" s="17"/>
      <c r="T52" s="17"/>
      <c r="U52" s="17"/>
      <c r="V52" s="17"/>
      <c r="W52" s="17"/>
      <c r="X52" s="107"/>
      <c r="Y52" s="112">
        <f t="shared" si="31"/>
        <v>0</v>
      </c>
      <c r="Z52" s="112">
        <f>+'4 приложение'!L52</f>
        <v>0</v>
      </c>
      <c r="AA52" s="115">
        <f t="shared" si="14"/>
        <v>0</v>
      </c>
      <c r="AB52" s="115"/>
      <c r="AC52" s="122">
        <f t="shared" si="15"/>
        <v>0</v>
      </c>
      <c r="AD52" s="122">
        <f>+'4 приложение'!G52</f>
        <v>0</v>
      </c>
      <c r="AE52" s="115">
        <f t="shared" si="16"/>
        <v>0</v>
      </c>
      <c r="AF52" s="115"/>
      <c r="AG52" s="115">
        <f t="shared" si="17"/>
        <v>0</v>
      </c>
      <c r="AH52" s="115">
        <f>+'4 приложение'!H52</f>
        <v>0</v>
      </c>
      <c r="AI52" s="115">
        <f t="shared" si="18"/>
        <v>0</v>
      </c>
      <c r="AJ52" s="115"/>
      <c r="AK52" s="112">
        <f t="shared" si="32"/>
        <v>0</v>
      </c>
      <c r="AL52" s="112">
        <f>+'4 приложение'!I52</f>
        <v>0</v>
      </c>
      <c r="AM52" s="115">
        <f t="shared" si="19"/>
        <v>0</v>
      </c>
      <c r="AN52" s="115"/>
      <c r="AO52" s="112">
        <f t="shared" si="20"/>
        <v>0</v>
      </c>
      <c r="AP52" s="112">
        <f>+'4 приложение'!J52</f>
        <v>0</v>
      </c>
      <c r="AQ52" s="112">
        <f t="shared" si="21"/>
        <v>0</v>
      </c>
      <c r="AR52" s="112">
        <f t="shared" si="33"/>
        <v>0</v>
      </c>
      <c r="AS52" s="112">
        <f>+'4 приложение'!K52</f>
        <v>0</v>
      </c>
      <c r="AT52" s="115">
        <f t="shared" si="22"/>
        <v>0</v>
      </c>
      <c r="AU52" s="115"/>
    </row>
    <row r="53" spans="1:47" ht="15.75" outlineLevel="1" x14ac:dyDescent="0.25">
      <c r="A53" s="25" t="s">
        <v>61</v>
      </c>
      <c r="B53" s="18" t="s">
        <v>22</v>
      </c>
      <c r="C53" s="18"/>
      <c r="D53" s="18"/>
      <c r="E53" s="18"/>
      <c r="F53" s="18"/>
      <c r="G53" s="17"/>
      <c r="H53" s="17"/>
      <c r="I53" s="17"/>
      <c r="J53" s="17"/>
      <c r="K53" s="17"/>
      <c r="L53" s="17">
        <f t="shared" si="26"/>
        <v>0</v>
      </c>
      <c r="M53" s="17">
        <f t="shared" si="7"/>
        <v>0</v>
      </c>
      <c r="N53" s="17">
        <f t="shared" si="8"/>
        <v>0</v>
      </c>
      <c r="O53" s="17">
        <f t="shared" si="9"/>
        <v>0</v>
      </c>
      <c r="P53" s="17">
        <f t="shared" si="10"/>
        <v>0</v>
      </c>
      <c r="Q53" s="17">
        <f t="shared" si="11"/>
        <v>0</v>
      </c>
      <c r="R53" s="17">
        <f t="shared" si="12"/>
        <v>0</v>
      </c>
      <c r="S53" s="17"/>
      <c r="T53" s="17"/>
      <c r="U53" s="17"/>
      <c r="V53" s="17"/>
      <c r="W53" s="17"/>
      <c r="X53" s="107"/>
      <c r="Y53" s="112">
        <f t="shared" si="31"/>
        <v>0</v>
      </c>
      <c r="Z53" s="112">
        <f>+'4 приложение'!L53</f>
        <v>0</v>
      </c>
      <c r="AA53" s="115">
        <f t="shared" si="14"/>
        <v>0</v>
      </c>
      <c r="AB53" s="115"/>
      <c r="AC53" s="122">
        <f t="shared" si="15"/>
        <v>0</v>
      </c>
      <c r="AD53" s="122">
        <f>+'4 приложение'!G53</f>
        <v>0</v>
      </c>
      <c r="AE53" s="115">
        <f t="shared" si="16"/>
        <v>0</v>
      </c>
      <c r="AF53" s="115"/>
      <c r="AG53" s="115">
        <f t="shared" si="17"/>
        <v>0</v>
      </c>
      <c r="AH53" s="115">
        <f>+'4 приложение'!H53</f>
        <v>0</v>
      </c>
      <c r="AI53" s="115">
        <f t="shared" si="18"/>
        <v>0</v>
      </c>
      <c r="AJ53" s="115"/>
      <c r="AK53" s="112">
        <f t="shared" si="32"/>
        <v>0</v>
      </c>
      <c r="AL53" s="112">
        <f>+'4 приложение'!I53</f>
        <v>0</v>
      </c>
      <c r="AM53" s="115">
        <f t="shared" si="19"/>
        <v>0</v>
      </c>
      <c r="AN53" s="115"/>
      <c r="AO53" s="112">
        <f t="shared" si="20"/>
        <v>0</v>
      </c>
      <c r="AP53" s="112">
        <f>+'4 приложение'!J53</f>
        <v>0</v>
      </c>
      <c r="AQ53" s="112">
        <f t="shared" si="21"/>
        <v>0</v>
      </c>
      <c r="AR53" s="112">
        <f t="shared" si="33"/>
        <v>0</v>
      </c>
      <c r="AS53" s="112">
        <f>+'4 приложение'!K53</f>
        <v>0</v>
      </c>
      <c r="AT53" s="115">
        <f t="shared" si="22"/>
        <v>0</v>
      </c>
      <c r="AU53" s="115"/>
    </row>
    <row r="54" spans="1:47" s="86" customFormat="1" ht="94.5" outlineLevel="1" x14ac:dyDescent="0.25">
      <c r="A54" s="84" t="s">
        <v>204</v>
      </c>
      <c r="B54" s="83" t="s">
        <v>205</v>
      </c>
      <c r="C54" s="83"/>
      <c r="D54" s="83"/>
      <c r="E54" s="83"/>
      <c r="F54" s="83"/>
      <c r="G54" s="29">
        <v>12336</v>
      </c>
      <c r="H54" s="85"/>
      <c r="I54" s="85"/>
      <c r="J54" s="85"/>
      <c r="K54" s="85"/>
      <c r="L54" s="17">
        <f>SUM(G54:K54)</f>
        <v>12336</v>
      </c>
      <c r="M54" s="17">
        <f t="shared" si="7"/>
        <v>0</v>
      </c>
      <c r="N54" s="17">
        <f t="shared" si="8"/>
        <v>0</v>
      </c>
      <c r="O54" s="17">
        <f t="shared" si="9"/>
        <v>0</v>
      </c>
      <c r="P54" s="17">
        <f t="shared" si="10"/>
        <v>0</v>
      </c>
      <c r="Q54" s="17">
        <f t="shared" si="11"/>
        <v>0</v>
      </c>
      <c r="R54" s="17">
        <f t="shared" si="12"/>
        <v>-12336</v>
      </c>
      <c r="S54" s="85">
        <v>12336</v>
      </c>
      <c r="T54" s="85"/>
      <c r="U54" s="85"/>
      <c r="V54" s="85"/>
      <c r="W54" s="85"/>
      <c r="X54" s="109"/>
      <c r="Y54" s="112">
        <f t="shared" si="31"/>
        <v>0</v>
      </c>
      <c r="Z54" s="112"/>
      <c r="AA54" s="115">
        <f t="shared" si="14"/>
        <v>0</v>
      </c>
      <c r="AB54" s="115"/>
      <c r="AC54" s="122">
        <f t="shared" si="15"/>
        <v>12336</v>
      </c>
      <c r="AD54" s="122">
        <f>+'4 приложение'!G54</f>
        <v>12336</v>
      </c>
      <c r="AE54" s="115">
        <f t="shared" si="16"/>
        <v>0</v>
      </c>
      <c r="AF54" s="115"/>
      <c r="AG54" s="115">
        <f t="shared" si="17"/>
        <v>0</v>
      </c>
      <c r="AH54" s="115">
        <f>+'4 приложение'!H54</f>
        <v>0</v>
      </c>
      <c r="AI54" s="115">
        <f t="shared" si="18"/>
        <v>0</v>
      </c>
      <c r="AJ54" s="115"/>
      <c r="AK54" s="112">
        <f t="shared" si="32"/>
        <v>0</v>
      </c>
      <c r="AL54" s="112">
        <f>+'4 приложение'!I54</f>
        <v>0</v>
      </c>
      <c r="AM54" s="115">
        <f t="shared" si="19"/>
        <v>0</v>
      </c>
      <c r="AN54" s="115"/>
      <c r="AO54" s="112">
        <f t="shared" si="20"/>
        <v>0</v>
      </c>
      <c r="AP54" s="112">
        <f>+'4 приложение'!J54</f>
        <v>0</v>
      </c>
      <c r="AQ54" s="112">
        <f t="shared" si="21"/>
        <v>0</v>
      </c>
      <c r="AR54" s="112">
        <f t="shared" si="33"/>
        <v>0</v>
      </c>
      <c r="AS54" s="112">
        <f>+'4 приложение'!K54</f>
        <v>0</v>
      </c>
      <c r="AT54" s="115">
        <f t="shared" si="22"/>
        <v>0</v>
      </c>
      <c r="AU54" s="115"/>
    </row>
    <row r="55" spans="1:47" ht="164.25" customHeight="1" outlineLevel="1" x14ac:dyDescent="0.25">
      <c r="A55" s="25" t="s">
        <v>62</v>
      </c>
      <c r="B55" s="18" t="s">
        <v>63</v>
      </c>
      <c r="C55" s="18"/>
      <c r="D55" s="18"/>
      <c r="E55" s="18"/>
      <c r="F55" s="18"/>
      <c r="H55" s="29"/>
      <c r="I55" s="29"/>
      <c r="J55" s="29"/>
      <c r="K55" s="29"/>
      <c r="L55" s="17">
        <f t="shared" si="26"/>
        <v>0</v>
      </c>
      <c r="M55" s="17">
        <f t="shared" si="7"/>
        <v>0</v>
      </c>
      <c r="N55" s="17">
        <f t="shared" si="8"/>
        <v>0</v>
      </c>
      <c r="O55" s="17">
        <f t="shared" si="9"/>
        <v>0</v>
      </c>
      <c r="P55" s="17">
        <f t="shared" si="10"/>
        <v>0</v>
      </c>
      <c r="Q55" s="17">
        <f t="shared" si="11"/>
        <v>0</v>
      </c>
      <c r="R55" s="17">
        <f t="shared" si="12"/>
        <v>0</v>
      </c>
      <c r="S55" s="75"/>
      <c r="T55" s="29"/>
      <c r="U55" s="29"/>
      <c r="V55" s="29"/>
      <c r="W55" s="29"/>
      <c r="X55" s="107"/>
      <c r="Y55" s="112">
        <f t="shared" si="31"/>
        <v>0</v>
      </c>
      <c r="Z55" s="112">
        <f>+'4 приложение'!L55</f>
        <v>0</v>
      </c>
      <c r="AA55" s="115">
        <f t="shared" si="14"/>
        <v>0</v>
      </c>
      <c r="AB55" s="115"/>
      <c r="AC55" s="122">
        <f t="shared" si="15"/>
        <v>0</v>
      </c>
      <c r="AD55" s="122">
        <f>+'4 приложение'!G55</f>
        <v>0</v>
      </c>
      <c r="AE55" s="115">
        <f t="shared" si="16"/>
        <v>0</v>
      </c>
      <c r="AF55" s="115"/>
      <c r="AG55" s="115">
        <f t="shared" si="17"/>
        <v>0</v>
      </c>
      <c r="AH55" s="115">
        <f>+'4 приложение'!H55</f>
        <v>0</v>
      </c>
      <c r="AI55" s="115">
        <f t="shared" si="18"/>
        <v>0</v>
      </c>
      <c r="AJ55" s="115"/>
      <c r="AK55" s="112">
        <f t="shared" si="32"/>
        <v>0</v>
      </c>
      <c r="AL55" s="112">
        <f>+'4 приложение'!I55</f>
        <v>0</v>
      </c>
      <c r="AM55" s="115">
        <f t="shared" si="19"/>
        <v>0</v>
      </c>
      <c r="AN55" s="115"/>
      <c r="AO55" s="112">
        <f t="shared" si="20"/>
        <v>0</v>
      </c>
      <c r="AP55" s="112">
        <f>+'4 приложение'!J55</f>
        <v>0</v>
      </c>
      <c r="AQ55" s="112">
        <f t="shared" si="21"/>
        <v>0</v>
      </c>
      <c r="AR55" s="112">
        <f t="shared" si="33"/>
        <v>0</v>
      </c>
      <c r="AS55" s="112">
        <f>+'4 приложение'!K55</f>
        <v>0</v>
      </c>
      <c r="AT55" s="115">
        <f t="shared" si="22"/>
        <v>0</v>
      </c>
      <c r="AU55" s="115"/>
    </row>
    <row r="56" spans="1:47" ht="15.75" outlineLevel="1" x14ac:dyDescent="0.25">
      <c r="A56" s="22" t="s">
        <v>64</v>
      </c>
      <c r="B56" s="23" t="s">
        <v>26</v>
      </c>
      <c r="C56" s="23"/>
      <c r="D56" s="23"/>
      <c r="E56" s="23"/>
      <c r="F56" s="23"/>
      <c r="G56" s="73">
        <f>1372413.655-68545.125</f>
        <v>1303868.53</v>
      </c>
      <c r="H56" s="74">
        <f>68545.125+(158852.80951-229.99338)+140751.40983</f>
        <v>367919.35095999995</v>
      </c>
      <c r="I56" s="90">
        <v>16564.060089999999</v>
      </c>
      <c r="J56" s="73">
        <v>455020.64776000002</v>
      </c>
      <c r="K56" s="90">
        <f>2561514.74402-188000</f>
        <v>2373514.7440200001</v>
      </c>
      <c r="L56" s="17">
        <f>SUM(G56:K56)</f>
        <v>4516887.3328300007</v>
      </c>
      <c r="M56" s="17">
        <f t="shared" si="7"/>
        <v>0</v>
      </c>
      <c r="N56" s="17">
        <f t="shared" si="8"/>
        <v>0</v>
      </c>
      <c r="O56" s="17">
        <f t="shared" si="9"/>
        <v>0</v>
      </c>
      <c r="P56" s="137">
        <f t="shared" si="10"/>
        <v>-2154.7318100000266</v>
      </c>
      <c r="Q56" s="75">
        <f t="shared" si="11"/>
        <v>-324212.58260999992</v>
      </c>
      <c r="R56" s="75">
        <f t="shared" si="12"/>
        <v>-326367.31442000065</v>
      </c>
      <c r="S56" s="73">
        <v>1303868.53</v>
      </c>
      <c r="T56" s="74">
        <v>367919.35095999995</v>
      </c>
      <c r="U56" s="74">
        <v>16564.060089999999</v>
      </c>
      <c r="V56" s="90">
        <v>452865.91595</v>
      </c>
      <c r="W56" s="90">
        <f>2373514.74402-324212.58261</f>
        <v>2049302.1614100002</v>
      </c>
      <c r="X56" s="107">
        <f>SUM(S56:W56)</f>
        <v>4190520.01841</v>
      </c>
      <c r="Y56" s="112">
        <f t="shared" si="31"/>
        <v>4190520</v>
      </c>
      <c r="Z56" s="112">
        <f>+'4 приложение'!L56</f>
        <v>4190520.0999999996</v>
      </c>
      <c r="AA56" s="115">
        <f t="shared" si="14"/>
        <v>9.999999962747097E-2</v>
      </c>
      <c r="AB56" s="115"/>
      <c r="AC56" s="122">
        <f t="shared" si="15"/>
        <v>1303868.5</v>
      </c>
      <c r="AD56" s="122">
        <f>+'4 приложение'!G56</f>
        <v>1303868.5</v>
      </c>
      <c r="AE56" s="115">
        <f t="shared" si="16"/>
        <v>0</v>
      </c>
      <c r="AF56" s="115"/>
      <c r="AG56" s="115">
        <f t="shared" si="17"/>
        <v>367919.4</v>
      </c>
      <c r="AH56" s="115">
        <f>+'4 приложение'!H56</f>
        <v>367919.4</v>
      </c>
      <c r="AI56" s="115">
        <f t="shared" si="18"/>
        <v>0</v>
      </c>
      <c r="AJ56" s="115"/>
      <c r="AK56" s="112">
        <f t="shared" si="32"/>
        <v>16564.099999999999</v>
      </c>
      <c r="AL56" s="112">
        <f>+'4 приложение'!I56</f>
        <v>16564.099999999999</v>
      </c>
      <c r="AM56" s="115">
        <f t="shared" si="19"/>
        <v>0</v>
      </c>
      <c r="AN56" s="115"/>
      <c r="AO56" s="112">
        <f t="shared" si="20"/>
        <v>452865.9</v>
      </c>
      <c r="AP56" s="112">
        <f>+'4 приложение'!J56</f>
        <v>452865.9</v>
      </c>
      <c r="AQ56" s="112">
        <f t="shared" si="21"/>
        <v>0</v>
      </c>
      <c r="AR56" s="112">
        <f t="shared" si="33"/>
        <v>2049302.2</v>
      </c>
      <c r="AS56" s="112">
        <f>+'4 приложение'!K56</f>
        <v>2049302.2</v>
      </c>
      <c r="AT56" s="115">
        <f t="shared" si="22"/>
        <v>0</v>
      </c>
      <c r="AU56" s="115"/>
    </row>
    <row r="57" spans="1:47" ht="15.75" outlineLevel="1" x14ac:dyDescent="0.25">
      <c r="A57" s="177" t="s">
        <v>65</v>
      </c>
      <c r="B57" s="18" t="s">
        <v>28</v>
      </c>
      <c r="C57" s="24"/>
      <c r="D57" s="24"/>
      <c r="E57" s="24"/>
      <c r="F57" s="24"/>
      <c r="G57" s="73">
        <f>71566.75745-3574.425</f>
        <v>67992.332450000002</v>
      </c>
      <c r="H57" s="74">
        <f>3574.425+(8283.63658-11.99338)</f>
        <v>11846.068200000002</v>
      </c>
      <c r="I57" s="90">
        <v>863.75968999999998</v>
      </c>
      <c r="J57" s="74">
        <f t="shared" ref="J57" si="35">+J56-J58</f>
        <v>23727.787310000043</v>
      </c>
      <c r="K57" s="90">
        <f>133574.27489-9803.56394</f>
        <v>123770.71095000001</v>
      </c>
      <c r="L57" s="17">
        <f>SUM(G57:K57)</f>
        <v>228200.65860000005</v>
      </c>
      <c r="M57" s="17">
        <f t="shared" si="7"/>
        <v>0</v>
      </c>
      <c r="N57" s="17">
        <f t="shared" si="8"/>
        <v>0</v>
      </c>
      <c r="O57" s="17">
        <f t="shared" si="9"/>
        <v>0</v>
      </c>
      <c r="P57" s="137">
        <f t="shared" si="10"/>
        <v>-112.36197000004177</v>
      </c>
      <c r="Q57" s="75">
        <f t="shared" si="11"/>
        <v>-16906.582610000012</v>
      </c>
      <c r="R57" s="75">
        <f t="shared" si="12"/>
        <v>-17018.944580000039</v>
      </c>
      <c r="S57" s="73">
        <v>67992.332450000002</v>
      </c>
      <c r="T57" s="74">
        <v>11846.068200000002</v>
      </c>
      <c r="U57" s="74">
        <v>863.75968999999998</v>
      </c>
      <c r="V57" s="90">
        <v>23615.425340000002</v>
      </c>
      <c r="W57" s="90">
        <f>123770.71095-16906.58261</f>
        <v>106864.12834</v>
      </c>
      <c r="X57" s="107">
        <f t="shared" ref="X57:X64" si="36">SUM(S57:W57)</f>
        <v>211181.71402000001</v>
      </c>
      <c r="Y57" s="112">
        <f t="shared" ref="Y57:Y64" si="37">ROUND(X57,1)</f>
        <v>211181.7</v>
      </c>
      <c r="Z57" s="112">
        <f>+'4 приложение'!L57</f>
        <v>211181.80000000008</v>
      </c>
      <c r="AA57" s="115">
        <f t="shared" si="14"/>
        <v>0.10000000006402843</v>
      </c>
      <c r="AB57" s="115"/>
      <c r="AC57" s="122">
        <f t="shared" si="15"/>
        <v>67992.3</v>
      </c>
      <c r="AD57" s="122">
        <f>+'4 приложение'!G57</f>
        <v>67992.300000000047</v>
      </c>
      <c r="AE57" s="115">
        <f t="shared" si="16"/>
        <v>0</v>
      </c>
      <c r="AF57" s="115"/>
      <c r="AG57" s="115">
        <f t="shared" si="17"/>
        <v>11846.1</v>
      </c>
      <c r="AH57" s="115">
        <f>+'4 приложение'!H57</f>
        <v>11846.1</v>
      </c>
      <c r="AI57" s="115">
        <f t="shared" si="18"/>
        <v>0</v>
      </c>
      <c r="AJ57" s="115"/>
      <c r="AK57" s="112">
        <f t="shared" si="32"/>
        <v>863.8</v>
      </c>
      <c r="AL57" s="112">
        <f>+'4 приложение'!I57</f>
        <v>863.8</v>
      </c>
      <c r="AM57" s="115">
        <f t="shared" si="19"/>
        <v>0</v>
      </c>
      <c r="AN57" s="115"/>
      <c r="AO57" s="112">
        <f t="shared" si="20"/>
        <v>23615.4</v>
      </c>
      <c r="AP57" s="112">
        <f>+'4 приложение'!J57</f>
        <v>23615.4</v>
      </c>
      <c r="AQ57" s="112">
        <f t="shared" si="21"/>
        <v>0</v>
      </c>
      <c r="AR57" s="139">
        <f>ROUND(W57,1)</f>
        <v>106864.1</v>
      </c>
      <c r="AS57" s="112">
        <f>+'4 приложение'!K57</f>
        <v>106864.20000000001</v>
      </c>
      <c r="AT57" s="115">
        <f t="shared" si="22"/>
        <v>0.10000000000582077</v>
      </c>
      <c r="AU57" s="115"/>
    </row>
    <row r="58" spans="1:47" ht="31.5" outlineLevel="1" x14ac:dyDescent="0.25">
      <c r="A58" s="178"/>
      <c r="B58" s="18" t="s">
        <v>29</v>
      </c>
      <c r="C58" s="24"/>
      <c r="D58" s="24"/>
      <c r="E58" s="24"/>
      <c r="F58" s="24"/>
      <c r="G58" s="73">
        <f>1300846.89755-64970.7</f>
        <v>1235876.1975500002</v>
      </c>
      <c r="H58" s="74">
        <f>64970.7+(150569.17293-218)</f>
        <v>215321.87293000001</v>
      </c>
      <c r="I58" s="90">
        <v>15700.3004</v>
      </c>
      <c r="J58" s="73">
        <v>431292.86044999998</v>
      </c>
      <c r="K58" s="90">
        <f>2427940.46913-178196.43606</f>
        <v>2249744.0330699999</v>
      </c>
      <c r="L58" s="17">
        <f>SUM(G58:K58)</f>
        <v>4147935.2644000002</v>
      </c>
      <c r="M58" s="17">
        <f t="shared" si="7"/>
        <v>0</v>
      </c>
      <c r="N58" s="17">
        <f t="shared" si="8"/>
        <v>0</v>
      </c>
      <c r="O58" s="17">
        <f t="shared" si="9"/>
        <v>0</v>
      </c>
      <c r="P58" s="137">
        <f t="shared" si="10"/>
        <v>-2042.3698399999994</v>
      </c>
      <c r="Q58" s="75">
        <f t="shared" si="11"/>
        <v>-307306</v>
      </c>
      <c r="R58" s="75">
        <f t="shared" si="12"/>
        <v>-309348.36984000029</v>
      </c>
      <c r="S58" s="73">
        <v>1235876.1975500002</v>
      </c>
      <c r="T58" s="74">
        <v>215321.87293000001</v>
      </c>
      <c r="U58" s="74">
        <v>15700.3004</v>
      </c>
      <c r="V58" s="90">
        <v>429250.49060999998</v>
      </c>
      <c r="W58" s="90">
        <f>2249744.03307-307306</f>
        <v>1942438.0330699999</v>
      </c>
      <c r="X58" s="107">
        <f t="shared" si="36"/>
        <v>3838586.8945599999</v>
      </c>
      <c r="Y58" s="112">
        <f t="shared" si="37"/>
        <v>3838586.9</v>
      </c>
      <c r="Z58" s="112">
        <f>+'4 приложение'!L58</f>
        <v>3838586.9</v>
      </c>
      <c r="AA58" s="115">
        <f t="shared" si="14"/>
        <v>0</v>
      </c>
      <c r="AB58" s="115"/>
      <c r="AC58" s="122">
        <f t="shared" si="15"/>
        <v>1235876.2</v>
      </c>
      <c r="AD58" s="122">
        <f>+'4 приложение'!G58</f>
        <v>1235876.2</v>
      </c>
      <c r="AE58" s="115">
        <f t="shared" si="16"/>
        <v>0</v>
      </c>
      <c r="AF58" s="115"/>
      <c r="AG58" s="115">
        <f t="shared" si="17"/>
        <v>215321.9</v>
      </c>
      <c r="AH58" s="115">
        <f>+'4 приложение'!H58</f>
        <v>215321.9</v>
      </c>
      <c r="AI58" s="115">
        <f t="shared" si="18"/>
        <v>0</v>
      </c>
      <c r="AJ58" s="115"/>
      <c r="AK58" s="112">
        <f t="shared" si="32"/>
        <v>15700.3</v>
      </c>
      <c r="AL58" s="112">
        <f>+'4 приложение'!I58</f>
        <v>15700.3</v>
      </c>
      <c r="AM58" s="115">
        <f t="shared" si="19"/>
        <v>0</v>
      </c>
      <c r="AN58" s="115"/>
      <c r="AO58" s="112">
        <f t="shared" si="20"/>
        <v>429250.5</v>
      </c>
      <c r="AP58" s="112">
        <f>+'4 приложение'!J58</f>
        <v>429250.5</v>
      </c>
      <c r="AQ58" s="112">
        <f t="shared" si="21"/>
        <v>0</v>
      </c>
      <c r="AR58" s="139">
        <f>ROUND(W58,1)+0.1</f>
        <v>1942438.1</v>
      </c>
      <c r="AS58" s="112">
        <f>+'4 приложение'!K58</f>
        <v>1942438</v>
      </c>
      <c r="AT58" s="115">
        <f t="shared" si="22"/>
        <v>-0.10000000009313226</v>
      </c>
      <c r="AU58" s="115"/>
    </row>
    <row r="59" spans="1:47" ht="15.75" outlineLevel="1" x14ac:dyDescent="0.25">
      <c r="A59" s="25" t="s">
        <v>66</v>
      </c>
      <c r="B59" s="89" t="s">
        <v>207</v>
      </c>
      <c r="C59" s="18"/>
      <c r="D59" s="18"/>
      <c r="E59" s="18"/>
      <c r="F59" s="18"/>
      <c r="M59" s="17">
        <f t="shared" si="7"/>
        <v>0</v>
      </c>
      <c r="N59" s="17">
        <f t="shared" si="8"/>
        <v>0</v>
      </c>
      <c r="O59" s="17">
        <f t="shared" si="9"/>
        <v>0</v>
      </c>
      <c r="P59" s="17">
        <f t="shared" si="10"/>
        <v>0</v>
      </c>
      <c r="Q59" s="17">
        <f t="shared" si="11"/>
        <v>0</v>
      </c>
      <c r="R59" s="17">
        <f t="shared" si="12"/>
        <v>0</v>
      </c>
      <c r="S59" s="17"/>
      <c r="T59" s="17"/>
      <c r="U59" s="30"/>
      <c r="V59" s="17"/>
      <c r="W59" s="17"/>
      <c r="X59" s="107">
        <f t="shared" si="36"/>
        <v>0</v>
      </c>
      <c r="Y59" s="112">
        <f t="shared" si="37"/>
        <v>0</v>
      </c>
      <c r="Z59" s="112">
        <f>+'4 приложение'!L59</f>
        <v>0</v>
      </c>
      <c r="AA59" s="115">
        <f t="shared" si="14"/>
        <v>0</v>
      </c>
      <c r="AB59" s="115"/>
      <c r="AC59" s="122">
        <f t="shared" si="15"/>
        <v>0</v>
      </c>
      <c r="AD59" s="122">
        <f>+'4 приложение'!G59</f>
        <v>0</v>
      </c>
      <c r="AE59" s="115">
        <f t="shared" si="16"/>
        <v>0</v>
      </c>
      <c r="AF59" s="115"/>
      <c r="AG59" s="115">
        <f t="shared" si="17"/>
        <v>0</v>
      </c>
      <c r="AH59" s="115">
        <f>+'4 приложение'!H59</f>
        <v>0</v>
      </c>
      <c r="AI59" s="115">
        <f t="shared" si="18"/>
        <v>0</v>
      </c>
      <c r="AJ59" s="115"/>
      <c r="AK59" s="112">
        <f t="shared" si="32"/>
        <v>0</v>
      </c>
      <c r="AL59" s="112">
        <f>+'4 приложение'!I59</f>
        <v>0</v>
      </c>
      <c r="AM59" s="115">
        <f t="shared" si="19"/>
        <v>0</v>
      </c>
      <c r="AN59" s="115"/>
      <c r="AO59" s="112">
        <f t="shared" si="20"/>
        <v>0</v>
      </c>
      <c r="AP59" s="112">
        <f>+'4 приложение'!J59</f>
        <v>0</v>
      </c>
      <c r="AQ59" s="112">
        <f t="shared" si="21"/>
        <v>0</v>
      </c>
      <c r="AR59" s="112">
        <f t="shared" si="33"/>
        <v>0</v>
      </c>
      <c r="AS59" s="112">
        <f>+'4 приложение'!K59</f>
        <v>0</v>
      </c>
      <c r="AT59" s="115">
        <f>+AS59-AR59</f>
        <v>0</v>
      </c>
      <c r="AU59" s="115"/>
    </row>
    <row r="60" spans="1:47" ht="15.75" outlineLevel="1" x14ac:dyDescent="0.25">
      <c r="A60" s="25"/>
      <c r="B60" s="89" t="s">
        <v>208</v>
      </c>
      <c r="C60" s="18"/>
      <c r="D60" s="18"/>
      <c r="E60" s="18"/>
      <c r="F60" s="18"/>
      <c r="G60" s="17"/>
      <c r="H60" s="30"/>
      <c r="I60" s="17"/>
      <c r="J60" s="17"/>
      <c r="K60" s="17"/>
      <c r="L60" s="17">
        <f t="shared" si="26"/>
        <v>0</v>
      </c>
      <c r="M60" s="17">
        <f t="shared" si="7"/>
        <v>0</v>
      </c>
      <c r="N60" s="17">
        <f t="shared" si="8"/>
        <v>0</v>
      </c>
      <c r="O60" s="17">
        <f t="shared" si="9"/>
        <v>0</v>
      </c>
      <c r="P60" s="17">
        <f t="shared" si="10"/>
        <v>0</v>
      </c>
      <c r="Q60" s="17">
        <f t="shared" si="11"/>
        <v>0</v>
      </c>
      <c r="R60" s="17">
        <f t="shared" si="12"/>
        <v>0</v>
      </c>
      <c r="S60" s="17"/>
      <c r="T60" s="17"/>
      <c r="U60" s="17"/>
      <c r="V60" s="17"/>
      <c r="W60" s="17"/>
      <c r="X60" s="107">
        <f t="shared" si="36"/>
        <v>0</v>
      </c>
      <c r="Y60" s="112">
        <f t="shared" si="37"/>
        <v>0</v>
      </c>
      <c r="Z60" s="112">
        <f>+'4 приложение'!L60</f>
        <v>0</v>
      </c>
      <c r="AA60" s="115">
        <f t="shared" si="14"/>
        <v>0</v>
      </c>
      <c r="AB60" s="115"/>
      <c r="AC60" s="122">
        <f t="shared" si="15"/>
        <v>0</v>
      </c>
      <c r="AD60" s="122">
        <f>+'4 приложение'!G60</f>
        <v>0</v>
      </c>
      <c r="AE60" s="115">
        <f t="shared" si="16"/>
        <v>0</v>
      </c>
      <c r="AF60" s="115"/>
      <c r="AG60" s="115">
        <f t="shared" si="17"/>
        <v>0</v>
      </c>
      <c r="AH60" s="115">
        <f>+'4 приложение'!H60</f>
        <v>0</v>
      </c>
      <c r="AI60" s="115">
        <f t="shared" si="18"/>
        <v>0</v>
      </c>
      <c r="AJ60" s="115"/>
      <c r="AK60" s="112">
        <f t="shared" si="32"/>
        <v>0</v>
      </c>
      <c r="AL60" s="112">
        <f>+'4 приложение'!I60</f>
        <v>0</v>
      </c>
      <c r="AM60" s="115">
        <f t="shared" si="19"/>
        <v>0</v>
      </c>
      <c r="AN60" s="115"/>
      <c r="AO60" s="112">
        <f t="shared" si="20"/>
        <v>0</v>
      </c>
      <c r="AP60" s="112">
        <f>+'4 приложение'!J60</f>
        <v>0</v>
      </c>
      <c r="AQ60" s="112">
        <f t="shared" si="21"/>
        <v>0</v>
      </c>
      <c r="AR60" s="112">
        <f t="shared" si="33"/>
        <v>0</v>
      </c>
      <c r="AS60" s="112">
        <f>+'4 приложение'!K60</f>
        <v>0</v>
      </c>
      <c r="AT60" s="115">
        <f t="shared" si="22"/>
        <v>0</v>
      </c>
      <c r="AU60" s="115"/>
    </row>
    <row r="61" spans="1:47" ht="15.75" outlineLevel="1" x14ac:dyDescent="0.25">
      <c r="A61" s="25" t="s">
        <v>67</v>
      </c>
      <c r="B61" s="18" t="s">
        <v>21</v>
      </c>
      <c r="C61" s="18"/>
      <c r="D61" s="18"/>
      <c r="E61" s="18"/>
      <c r="F61" s="18"/>
      <c r="G61" s="17"/>
      <c r="H61" s="30"/>
      <c r="I61" s="17"/>
      <c r="J61" s="17"/>
      <c r="K61" s="17"/>
      <c r="L61" s="17">
        <f t="shared" si="26"/>
        <v>0</v>
      </c>
      <c r="M61" s="17">
        <f t="shared" si="7"/>
        <v>0</v>
      </c>
      <c r="N61" s="17">
        <f t="shared" si="8"/>
        <v>0</v>
      </c>
      <c r="O61" s="17">
        <f t="shared" si="9"/>
        <v>0</v>
      </c>
      <c r="P61" s="17">
        <f t="shared" si="10"/>
        <v>0</v>
      </c>
      <c r="Q61" s="17">
        <f t="shared" si="11"/>
        <v>0</v>
      </c>
      <c r="R61" s="17">
        <f t="shared" si="12"/>
        <v>0</v>
      </c>
      <c r="S61" s="17"/>
      <c r="T61" s="17"/>
      <c r="U61" s="17"/>
      <c r="V61" s="17"/>
      <c r="W61" s="17"/>
      <c r="X61" s="107">
        <f t="shared" si="36"/>
        <v>0</v>
      </c>
      <c r="Y61" s="112">
        <f t="shared" si="37"/>
        <v>0</v>
      </c>
      <c r="Z61" s="112">
        <f>+'4 приложение'!L61</f>
        <v>0</v>
      </c>
      <c r="AA61" s="115">
        <f t="shared" si="14"/>
        <v>0</v>
      </c>
      <c r="AB61" s="115"/>
      <c r="AC61" s="122">
        <f t="shared" si="15"/>
        <v>0</v>
      </c>
      <c r="AD61" s="122">
        <f>+'4 приложение'!G61</f>
        <v>0</v>
      </c>
      <c r="AE61" s="115">
        <f t="shared" si="16"/>
        <v>0</v>
      </c>
      <c r="AF61" s="115"/>
      <c r="AG61" s="115">
        <f t="shared" si="17"/>
        <v>0</v>
      </c>
      <c r="AH61" s="115">
        <f>+'4 приложение'!H61</f>
        <v>0</v>
      </c>
      <c r="AI61" s="115">
        <f t="shared" si="18"/>
        <v>0</v>
      </c>
      <c r="AJ61" s="115"/>
      <c r="AK61" s="112">
        <f t="shared" si="32"/>
        <v>0</v>
      </c>
      <c r="AL61" s="112">
        <f>+'4 приложение'!I61</f>
        <v>0</v>
      </c>
      <c r="AM61" s="115">
        <f t="shared" si="19"/>
        <v>0</v>
      </c>
      <c r="AN61" s="115"/>
      <c r="AO61" s="112">
        <f t="shared" si="20"/>
        <v>0</v>
      </c>
      <c r="AP61" s="112">
        <f>+'4 приложение'!J61</f>
        <v>0</v>
      </c>
      <c r="AQ61" s="112">
        <f t="shared" si="21"/>
        <v>0</v>
      </c>
      <c r="AR61" s="112">
        <f t="shared" si="33"/>
        <v>0</v>
      </c>
      <c r="AS61" s="112">
        <f>+'4 приложение'!K61</f>
        <v>0</v>
      </c>
      <c r="AT61" s="115">
        <f t="shared" si="22"/>
        <v>0</v>
      </c>
      <c r="AU61" s="115"/>
    </row>
    <row r="62" spans="1:47" ht="15.75" outlineLevel="1" x14ac:dyDescent="0.25">
      <c r="A62" s="70" t="s">
        <v>68</v>
      </c>
      <c r="B62" s="32" t="s">
        <v>22</v>
      </c>
      <c r="C62" s="32"/>
      <c r="D62" s="32"/>
      <c r="E62" s="32"/>
      <c r="F62" s="32"/>
      <c r="G62" s="17"/>
      <c r="H62" s="30"/>
      <c r="I62" s="17"/>
      <c r="J62" s="17"/>
      <c r="K62" s="17"/>
      <c r="L62" s="17">
        <f t="shared" si="26"/>
        <v>0</v>
      </c>
      <c r="M62" s="17">
        <f t="shared" si="7"/>
        <v>0</v>
      </c>
      <c r="N62" s="17">
        <f t="shared" si="8"/>
        <v>0</v>
      </c>
      <c r="O62" s="17">
        <f t="shared" si="9"/>
        <v>0</v>
      </c>
      <c r="P62" s="17">
        <f t="shared" si="10"/>
        <v>0</v>
      </c>
      <c r="Q62" s="17">
        <f t="shared" si="11"/>
        <v>0</v>
      </c>
      <c r="R62" s="17">
        <f t="shared" si="12"/>
        <v>0</v>
      </c>
      <c r="S62" s="17"/>
      <c r="T62" s="75"/>
      <c r="U62" s="17"/>
      <c r="V62" s="17"/>
      <c r="W62" s="17"/>
      <c r="X62" s="107">
        <f t="shared" si="36"/>
        <v>0</v>
      </c>
      <c r="Y62" s="112">
        <f t="shared" si="37"/>
        <v>0</v>
      </c>
      <c r="Z62" s="112">
        <f>+'4 приложение'!L62</f>
        <v>0</v>
      </c>
      <c r="AA62" s="115">
        <f t="shared" si="14"/>
        <v>0</v>
      </c>
      <c r="AB62" s="115"/>
      <c r="AC62" s="122">
        <f t="shared" si="15"/>
        <v>0</v>
      </c>
      <c r="AD62" s="122">
        <f>+'4 приложение'!G62</f>
        <v>0</v>
      </c>
      <c r="AE62" s="115">
        <f t="shared" si="16"/>
        <v>0</v>
      </c>
      <c r="AF62" s="115"/>
      <c r="AG62" s="115">
        <f t="shared" si="17"/>
        <v>0</v>
      </c>
      <c r="AH62" s="115">
        <f>+'4 приложение'!H62</f>
        <v>0</v>
      </c>
      <c r="AI62" s="115">
        <f t="shared" si="18"/>
        <v>0</v>
      </c>
      <c r="AJ62" s="115"/>
      <c r="AK62" s="112">
        <f t="shared" si="32"/>
        <v>0</v>
      </c>
      <c r="AL62" s="112">
        <f>+'4 приложение'!I62</f>
        <v>0</v>
      </c>
      <c r="AM62" s="115">
        <f t="shared" si="19"/>
        <v>0</v>
      </c>
      <c r="AN62" s="115"/>
      <c r="AO62" s="112">
        <f t="shared" si="20"/>
        <v>0</v>
      </c>
      <c r="AP62" s="112">
        <f>+'4 приложение'!J62</f>
        <v>0</v>
      </c>
      <c r="AQ62" s="112">
        <f t="shared" si="21"/>
        <v>0</v>
      </c>
      <c r="AR62" s="112">
        <f t="shared" si="33"/>
        <v>0</v>
      </c>
      <c r="AS62" s="112">
        <f>+'4 приложение'!K62</f>
        <v>0</v>
      </c>
      <c r="AT62" s="115">
        <f t="shared" si="22"/>
        <v>0</v>
      </c>
      <c r="AU62" s="115"/>
    </row>
    <row r="63" spans="1:47" s="86" customFormat="1" ht="15.75" outlineLevel="1" x14ac:dyDescent="0.25">
      <c r="A63" s="170" t="s">
        <v>69</v>
      </c>
      <c r="B63" s="83" t="s">
        <v>28</v>
      </c>
      <c r="C63" s="87"/>
      <c r="D63" s="87"/>
      <c r="E63" s="87"/>
      <c r="F63" s="87"/>
      <c r="G63" s="85"/>
      <c r="H63" s="85">
        <v>7339.7098299999998</v>
      </c>
      <c r="I63" s="85"/>
      <c r="J63" s="85"/>
      <c r="K63" s="85"/>
      <c r="L63" s="17">
        <f t="shared" si="26"/>
        <v>7339.7098299999998</v>
      </c>
      <c r="M63" s="17">
        <f t="shared" si="7"/>
        <v>0</v>
      </c>
      <c r="N63" s="17">
        <f t="shared" si="8"/>
        <v>0</v>
      </c>
      <c r="O63" s="17">
        <f t="shared" si="9"/>
        <v>0</v>
      </c>
      <c r="P63" s="17">
        <f t="shared" si="10"/>
        <v>0</v>
      </c>
      <c r="Q63" s="17">
        <f t="shared" si="11"/>
        <v>0</v>
      </c>
      <c r="R63" s="17">
        <f t="shared" si="12"/>
        <v>0</v>
      </c>
      <c r="S63" s="85"/>
      <c r="T63" s="88">
        <v>7339.7098299999998</v>
      </c>
      <c r="U63" s="85"/>
      <c r="V63" s="85"/>
      <c r="W63" s="85"/>
      <c r="X63" s="107">
        <f t="shared" si="36"/>
        <v>7339.7098299999998</v>
      </c>
      <c r="Y63" s="112">
        <f t="shared" si="37"/>
        <v>7339.7</v>
      </c>
      <c r="Z63" s="112">
        <f>+'4 приложение'!L63</f>
        <v>7339.7</v>
      </c>
      <c r="AA63" s="115">
        <f t="shared" si="14"/>
        <v>0</v>
      </c>
      <c r="AB63" s="115"/>
      <c r="AC63" s="122">
        <f t="shared" si="15"/>
        <v>0</v>
      </c>
      <c r="AD63" s="122">
        <f>+'4 приложение'!G63</f>
        <v>0</v>
      </c>
      <c r="AE63" s="115">
        <f t="shared" si="16"/>
        <v>0</v>
      </c>
      <c r="AF63" s="115"/>
      <c r="AG63" s="115">
        <f t="shared" si="17"/>
        <v>7339.7</v>
      </c>
      <c r="AH63" s="115">
        <f>+'4 приложение'!H63</f>
        <v>7339.7</v>
      </c>
      <c r="AI63" s="115">
        <f t="shared" si="18"/>
        <v>0</v>
      </c>
      <c r="AJ63" s="115"/>
      <c r="AK63" s="112">
        <f t="shared" si="32"/>
        <v>0</v>
      </c>
      <c r="AL63" s="112">
        <f>+'4 приложение'!I63</f>
        <v>0</v>
      </c>
      <c r="AM63" s="115">
        <f t="shared" si="19"/>
        <v>0</v>
      </c>
      <c r="AN63" s="115"/>
      <c r="AO63" s="112">
        <f t="shared" si="20"/>
        <v>0</v>
      </c>
      <c r="AP63" s="112">
        <f>+'4 приложение'!J63</f>
        <v>0</v>
      </c>
      <c r="AQ63" s="112">
        <f t="shared" si="21"/>
        <v>0</v>
      </c>
      <c r="AR63" s="112">
        <f t="shared" si="33"/>
        <v>0</v>
      </c>
      <c r="AS63" s="112">
        <f>+'4 приложение'!K63</f>
        <v>0</v>
      </c>
      <c r="AT63" s="115">
        <f t="shared" si="22"/>
        <v>0</v>
      </c>
      <c r="AU63" s="115"/>
    </row>
    <row r="64" spans="1:47" s="86" customFormat="1" ht="63" outlineLevel="1" x14ac:dyDescent="0.25">
      <c r="A64" s="171"/>
      <c r="B64" s="87" t="s">
        <v>206</v>
      </c>
      <c r="C64" s="87"/>
      <c r="D64" s="87"/>
      <c r="E64" s="87"/>
      <c r="F64" s="87"/>
      <c r="G64" s="85"/>
      <c r="H64" s="88">
        <v>133411.70000000001</v>
      </c>
      <c r="I64" s="85"/>
      <c r="J64" s="85"/>
      <c r="K64" s="85"/>
      <c r="L64" s="17">
        <f t="shared" si="26"/>
        <v>133411.70000000001</v>
      </c>
      <c r="M64" s="17">
        <f t="shared" si="7"/>
        <v>0</v>
      </c>
      <c r="N64" s="17">
        <f t="shared" si="8"/>
        <v>0</v>
      </c>
      <c r="O64" s="17">
        <f t="shared" si="9"/>
        <v>0</v>
      </c>
      <c r="P64" s="17">
        <f t="shared" si="10"/>
        <v>0</v>
      </c>
      <c r="Q64" s="17">
        <f t="shared" si="11"/>
        <v>0</v>
      </c>
      <c r="R64" s="17">
        <f t="shared" si="12"/>
        <v>0</v>
      </c>
      <c r="S64" s="85"/>
      <c r="T64" s="88">
        <v>133411.70000000001</v>
      </c>
      <c r="U64" s="85"/>
      <c r="V64" s="85"/>
      <c r="W64" s="85"/>
      <c r="X64" s="107">
        <f t="shared" si="36"/>
        <v>133411.70000000001</v>
      </c>
      <c r="Y64" s="112">
        <f t="shared" si="37"/>
        <v>133411.70000000001</v>
      </c>
      <c r="Z64" s="112">
        <f>+'4 приложение'!L64</f>
        <v>133411.70000000001</v>
      </c>
      <c r="AA64" s="115">
        <f t="shared" si="14"/>
        <v>0</v>
      </c>
      <c r="AB64" s="115"/>
      <c r="AC64" s="122">
        <f t="shared" si="15"/>
        <v>0</v>
      </c>
      <c r="AD64" s="122">
        <f>+'4 приложение'!G64</f>
        <v>0</v>
      </c>
      <c r="AE64" s="115">
        <f t="shared" si="16"/>
        <v>0</v>
      </c>
      <c r="AF64" s="115"/>
      <c r="AG64" s="115">
        <f t="shared" si="17"/>
        <v>133411.70000000001</v>
      </c>
      <c r="AH64" s="115">
        <f>+'4 приложение'!H64</f>
        <v>133411.70000000001</v>
      </c>
      <c r="AI64" s="115">
        <f t="shared" si="18"/>
        <v>0</v>
      </c>
      <c r="AJ64" s="115"/>
      <c r="AK64" s="112">
        <f t="shared" si="32"/>
        <v>0</v>
      </c>
      <c r="AL64" s="112">
        <f>+'4 приложение'!I64</f>
        <v>0</v>
      </c>
      <c r="AM64" s="115">
        <f t="shared" si="19"/>
        <v>0</v>
      </c>
      <c r="AN64" s="115"/>
      <c r="AO64" s="112">
        <f t="shared" si="20"/>
        <v>0</v>
      </c>
      <c r="AP64" s="112">
        <f>+'4 приложение'!J64</f>
        <v>0</v>
      </c>
      <c r="AQ64" s="112">
        <f t="shared" si="21"/>
        <v>0</v>
      </c>
      <c r="AR64" s="112">
        <f t="shared" si="33"/>
        <v>0</v>
      </c>
      <c r="AS64" s="112">
        <f>+'4 приложение'!K64</f>
        <v>0</v>
      </c>
      <c r="AT64" s="115">
        <f t="shared" si="22"/>
        <v>0</v>
      </c>
      <c r="AU64" s="115"/>
    </row>
    <row r="65" spans="1:24" ht="47.25" hidden="1" customHeight="1" outlineLevel="1" x14ac:dyDescent="0.25">
      <c r="A65" s="34" t="s">
        <v>70</v>
      </c>
      <c r="B65" s="35" t="s">
        <v>71</v>
      </c>
      <c r="C65" s="36"/>
      <c r="D65" s="36"/>
      <c r="E65" s="36"/>
      <c r="F65" s="36"/>
      <c r="G65" s="17"/>
      <c r="H65" s="17">
        <v>133411.70000000001</v>
      </c>
      <c r="I65" s="17"/>
      <c r="J65" s="17"/>
      <c r="K65" s="17"/>
      <c r="L65" s="17">
        <v>133411.70000000001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07"/>
    </row>
    <row r="66" spans="1:24" ht="15.75" hidden="1" customHeight="1" outlineLevel="1" x14ac:dyDescent="0.25">
      <c r="A66" s="36" t="s">
        <v>72</v>
      </c>
      <c r="B66" s="37" t="s">
        <v>26</v>
      </c>
      <c r="C66" s="36"/>
      <c r="D66" s="36"/>
      <c r="E66" s="36"/>
      <c r="F66" s="36"/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f t="shared" ref="L66:L77" si="38">SUM(G66:K66)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07"/>
    </row>
    <row r="67" spans="1:24" ht="15.75" hidden="1" customHeight="1" outlineLevel="1" x14ac:dyDescent="0.25">
      <c r="A67" s="180" t="s">
        <v>73</v>
      </c>
      <c r="B67" s="37" t="s">
        <v>28</v>
      </c>
      <c r="C67" s="36"/>
      <c r="D67" s="36"/>
      <c r="E67" s="36"/>
      <c r="F67" s="36"/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f t="shared" si="38"/>
        <v>0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07"/>
    </row>
    <row r="68" spans="1:24" ht="15.75" hidden="1" customHeight="1" outlineLevel="1" x14ac:dyDescent="0.25">
      <c r="A68" s="181"/>
      <c r="B68" s="37" t="s">
        <v>29</v>
      </c>
      <c r="C68" s="36"/>
      <c r="D68" s="36"/>
      <c r="E68" s="36"/>
      <c r="F68" s="36"/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f t="shared" si="38"/>
        <v>0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07"/>
    </row>
    <row r="69" spans="1:24" ht="15.75" hidden="1" customHeight="1" outlineLevel="1" x14ac:dyDescent="0.25">
      <c r="A69" s="36" t="s">
        <v>74</v>
      </c>
      <c r="B69" s="37" t="s">
        <v>75</v>
      </c>
      <c r="C69" s="36"/>
      <c r="D69" s="36"/>
      <c r="E69" s="36"/>
      <c r="F69" s="36"/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f t="shared" si="38"/>
        <v>0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07"/>
    </row>
    <row r="70" spans="1:24" ht="31.5" hidden="1" customHeight="1" outlineLevel="1" x14ac:dyDescent="0.25">
      <c r="A70" s="36"/>
      <c r="B70" s="37" t="s">
        <v>20</v>
      </c>
      <c r="C70" s="36"/>
      <c r="D70" s="36"/>
      <c r="E70" s="36"/>
      <c r="F70" s="36"/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f t="shared" si="38"/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07"/>
    </row>
    <row r="71" spans="1:24" ht="15.75" hidden="1" customHeight="1" outlineLevel="1" x14ac:dyDescent="0.25">
      <c r="A71" s="36" t="s">
        <v>76</v>
      </c>
      <c r="B71" s="37" t="s">
        <v>77</v>
      </c>
      <c r="C71" s="36"/>
      <c r="D71" s="36"/>
      <c r="E71" s="36"/>
      <c r="F71" s="3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f t="shared" si="38"/>
        <v>0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07"/>
    </row>
    <row r="72" spans="1:24" ht="15.75" hidden="1" customHeight="1" outlineLevel="1" x14ac:dyDescent="0.25">
      <c r="A72" s="36" t="s">
        <v>78</v>
      </c>
      <c r="B72" s="37" t="s">
        <v>22</v>
      </c>
      <c r="C72" s="36"/>
      <c r="D72" s="36"/>
      <c r="E72" s="36"/>
      <c r="F72" s="36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f t="shared" si="38"/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07"/>
    </row>
    <row r="73" spans="1:24" ht="126" hidden="1" customHeight="1" outlineLevel="1" x14ac:dyDescent="0.25">
      <c r="A73" s="34" t="s">
        <v>79</v>
      </c>
      <c r="B73" s="35" t="s">
        <v>80</v>
      </c>
      <c r="C73" s="36"/>
      <c r="D73" s="36"/>
      <c r="E73" s="36"/>
      <c r="F73" s="36"/>
      <c r="G73" s="38"/>
      <c r="H73" s="38"/>
      <c r="I73" s="38"/>
      <c r="J73" s="38"/>
      <c r="K73" s="38"/>
      <c r="L73" s="17"/>
      <c r="M73" s="78"/>
      <c r="N73" s="78"/>
      <c r="O73" s="78"/>
      <c r="P73" s="78"/>
      <c r="Q73" s="78"/>
      <c r="R73" s="78"/>
      <c r="S73" s="38"/>
      <c r="T73" s="38"/>
      <c r="U73" s="38"/>
      <c r="V73" s="38"/>
      <c r="W73" s="38"/>
      <c r="X73" s="107"/>
    </row>
    <row r="74" spans="1:24" ht="15.75" hidden="1" customHeight="1" outlineLevel="1" x14ac:dyDescent="0.25">
      <c r="A74" s="36" t="s">
        <v>81</v>
      </c>
      <c r="B74" s="37" t="s">
        <v>26</v>
      </c>
      <c r="C74" s="36"/>
      <c r="D74" s="36"/>
      <c r="E74" s="36"/>
      <c r="F74" s="36"/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f t="shared" si="38"/>
        <v>0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07"/>
    </row>
    <row r="75" spans="1:24" ht="15.75" hidden="1" customHeight="1" outlineLevel="1" x14ac:dyDescent="0.25">
      <c r="A75" s="36" t="s">
        <v>82</v>
      </c>
      <c r="B75" s="37" t="s">
        <v>28</v>
      </c>
      <c r="C75" s="36"/>
      <c r="D75" s="36"/>
      <c r="E75" s="36"/>
      <c r="F75" s="36"/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f t="shared" si="38"/>
        <v>0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07"/>
    </row>
    <row r="76" spans="1:24" ht="15.75" hidden="1" customHeight="1" outlineLevel="1" x14ac:dyDescent="0.25">
      <c r="A76" s="36"/>
      <c r="B76" s="37" t="s">
        <v>29</v>
      </c>
      <c r="C76" s="36"/>
      <c r="D76" s="36"/>
      <c r="E76" s="36"/>
      <c r="F76" s="36"/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f t="shared" si="38"/>
        <v>0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07"/>
    </row>
    <row r="77" spans="1:24" ht="15.75" hidden="1" customHeight="1" outlineLevel="1" x14ac:dyDescent="0.25">
      <c r="A77" s="36" t="s">
        <v>83</v>
      </c>
      <c r="B77" s="37" t="s">
        <v>75</v>
      </c>
      <c r="C77" s="36"/>
      <c r="D77" s="36"/>
      <c r="E77" s="36"/>
      <c r="F77" s="36"/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f t="shared" si="38"/>
        <v>0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07"/>
    </row>
    <row r="78" spans="1:24" ht="31.5" hidden="1" customHeight="1" outlineLevel="1" x14ac:dyDescent="0.25">
      <c r="A78" s="36"/>
      <c r="B78" s="37" t="s">
        <v>20</v>
      </c>
      <c r="C78" s="36"/>
      <c r="D78" s="36"/>
      <c r="E78" s="36"/>
      <c r="F78" s="36"/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f t="shared" ref="L78:L141" si="39">SUM(G78:K78)</f>
        <v>0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07"/>
    </row>
    <row r="79" spans="1:24" ht="15.75" hidden="1" customHeight="1" outlineLevel="1" x14ac:dyDescent="0.25">
      <c r="A79" s="36" t="s">
        <v>84</v>
      </c>
      <c r="B79" s="37" t="s">
        <v>77</v>
      </c>
      <c r="C79" s="36"/>
      <c r="D79" s="36"/>
      <c r="E79" s="36"/>
      <c r="F79" s="36"/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f t="shared" si="39"/>
        <v>0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07"/>
    </row>
    <row r="80" spans="1:24" ht="15.75" hidden="1" customHeight="1" outlineLevel="1" x14ac:dyDescent="0.25">
      <c r="A80" s="36" t="s">
        <v>85</v>
      </c>
      <c r="B80" s="37" t="s">
        <v>22</v>
      </c>
      <c r="C80" s="36"/>
      <c r="D80" s="36"/>
      <c r="E80" s="36"/>
      <c r="F80" s="36"/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f t="shared" si="39"/>
        <v>0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7"/>
    </row>
    <row r="81" spans="1:24" ht="63" hidden="1" customHeight="1" outlineLevel="1" x14ac:dyDescent="0.25">
      <c r="A81" s="34" t="s">
        <v>86</v>
      </c>
      <c r="B81" s="35" t="s">
        <v>87</v>
      </c>
      <c r="C81" s="36"/>
      <c r="D81" s="36"/>
      <c r="E81" s="36"/>
      <c r="F81" s="36"/>
      <c r="G81" s="38"/>
      <c r="H81" s="38"/>
      <c r="I81" s="38"/>
      <c r="J81" s="38"/>
      <c r="K81" s="38"/>
      <c r="L81" s="17"/>
      <c r="M81" s="78"/>
      <c r="N81" s="78"/>
      <c r="O81" s="78"/>
      <c r="P81" s="78"/>
      <c r="Q81" s="78"/>
      <c r="R81" s="78"/>
      <c r="S81" s="38"/>
      <c r="T81" s="38"/>
      <c r="U81" s="38"/>
      <c r="V81" s="38"/>
      <c r="W81" s="38"/>
      <c r="X81" s="107"/>
    </row>
    <row r="82" spans="1:24" ht="15.75" hidden="1" customHeight="1" outlineLevel="1" x14ac:dyDescent="0.25">
      <c r="A82" s="36" t="s">
        <v>88</v>
      </c>
      <c r="B82" s="37" t="s">
        <v>26</v>
      </c>
      <c r="C82" s="36"/>
      <c r="D82" s="36"/>
      <c r="E82" s="36"/>
      <c r="F82" s="36"/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f t="shared" si="39"/>
        <v>0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07"/>
    </row>
    <row r="83" spans="1:24" ht="15.75" hidden="1" customHeight="1" outlineLevel="1" x14ac:dyDescent="0.25">
      <c r="A83" s="36" t="s">
        <v>89</v>
      </c>
      <c r="B83" s="37" t="s">
        <v>28</v>
      </c>
      <c r="C83" s="39"/>
      <c r="D83" s="39"/>
      <c r="E83" s="39"/>
      <c r="F83" s="39"/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f t="shared" si="39"/>
        <v>0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07"/>
    </row>
    <row r="84" spans="1:24" ht="15.75" hidden="1" customHeight="1" outlineLevel="1" x14ac:dyDescent="0.25">
      <c r="A84" s="36"/>
      <c r="B84" s="37" t="s">
        <v>29</v>
      </c>
      <c r="C84" s="39"/>
      <c r="D84" s="39"/>
      <c r="E84" s="39"/>
      <c r="F84" s="39"/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f t="shared" si="39"/>
        <v>0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07"/>
    </row>
    <row r="85" spans="1:24" ht="15.75" hidden="1" customHeight="1" outlineLevel="1" x14ac:dyDescent="0.25">
      <c r="A85" s="36" t="s">
        <v>90</v>
      </c>
      <c r="B85" s="37" t="s">
        <v>75</v>
      </c>
      <c r="C85" s="39"/>
      <c r="D85" s="39"/>
      <c r="E85" s="39"/>
      <c r="F85" s="39"/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f t="shared" si="39"/>
        <v>0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07"/>
    </row>
    <row r="86" spans="1:24" ht="31.5" hidden="1" customHeight="1" outlineLevel="1" x14ac:dyDescent="0.25">
      <c r="A86" s="36"/>
      <c r="B86" s="37" t="s">
        <v>20</v>
      </c>
      <c r="C86" s="39"/>
      <c r="D86" s="39"/>
      <c r="E86" s="39"/>
      <c r="F86" s="39"/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f t="shared" si="39"/>
        <v>0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07"/>
    </row>
    <row r="87" spans="1:24" ht="15.75" hidden="1" customHeight="1" outlineLevel="1" x14ac:dyDescent="0.25">
      <c r="A87" s="36" t="s">
        <v>91</v>
      </c>
      <c r="B87" s="37" t="s">
        <v>77</v>
      </c>
      <c r="C87" s="36"/>
      <c r="D87" s="36"/>
      <c r="E87" s="36"/>
      <c r="F87" s="36"/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f t="shared" si="39"/>
        <v>0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07"/>
    </row>
    <row r="88" spans="1:24" ht="15.75" hidden="1" customHeight="1" outlineLevel="1" x14ac:dyDescent="0.25">
      <c r="A88" s="36" t="s">
        <v>92</v>
      </c>
      <c r="B88" s="37" t="s">
        <v>22</v>
      </c>
      <c r="C88" s="36"/>
      <c r="D88" s="36"/>
      <c r="E88" s="36"/>
      <c r="F88" s="36"/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f t="shared" si="39"/>
        <v>0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07"/>
    </row>
    <row r="89" spans="1:24" ht="94.5" hidden="1" customHeight="1" outlineLevel="1" x14ac:dyDescent="0.25">
      <c r="A89" s="34" t="s">
        <v>93</v>
      </c>
      <c r="B89" s="35" t="s">
        <v>94</v>
      </c>
      <c r="C89" s="36"/>
      <c r="D89" s="36"/>
      <c r="E89" s="36"/>
      <c r="F89" s="36"/>
      <c r="G89" s="38"/>
      <c r="H89" s="38"/>
      <c r="I89" s="38"/>
      <c r="J89" s="38"/>
      <c r="K89" s="38"/>
      <c r="L89" s="17"/>
      <c r="M89" s="78"/>
      <c r="N89" s="78"/>
      <c r="O89" s="78"/>
      <c r="P89" s="78"/>
      <c r="Q89" s="78"/>
      <c r="R89" s="78"/>
      <c r="S89" s="38"/>
      <c r="T89" s="38"/>
      <c r="U89" s="38"/>
      <c r="V89" s="38"/>
      <c r="W89" s="38"/>
      <c r="X89" s="107"/>
    </row>
    <row r="90" spans="1:24" ht="15.75" hidden="1" customHeight="1" outlineLevel="1" x14ac:dyDescent="0.25">
      <c r="A90" s="36" t="s">
        <v>95</v>
      </c>
      <c r="B90" s="37" t="s">
        <v>26</v>
      </c>
      <c r="C90" s="36"/>
      <c r="D90" s="36"/>
      <c r="E90" s="36"/>
      <c r="F90" s="36"/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f t="shared" si="39"/>
        <v>0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07"/>
    </row>
    <row r="91" spans="1:24" ht="15.75" hidden="1" customHeight="1" outlineLevel="1" x14ac:dyDescent="0.25">
      <c r="A91" s="36" t="s">
        <v>96</v>
      </c>
      <c r="B91" s="37" t="s">
        <v>28</v>
      </c>
      <c r="C91" s="36"/>
      <c r="D91" s="36"/>
      <c r="E91" s="36"/>
      <c r="F91" s="36"/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f t="shared" si="39"/>
        <v>0</v>
      </c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07"/>
    </row>
    <row r="92" spans="1:24" ht="15.75" hidden="1" customHeight="1" outlineLevel="1" x14ac:dyDescent="0.25">
      <c r="A92" s="36"/>
      <c r="B92" s="37" t="s">
        <v>29</v>
      </c>
      <c r="C92" s="36"/>
      <c r="D92" s="36"/>
      <c r="E92" s="36"/>
      <c r="F92" s="36"/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f t="shared" si="39"/>
        <v>0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07"/>
    </row>
    <row r="93" spans="1:24" ht="15.75" hidden="1" customHeight="1" outlineLevel="1" x14ac:dyDescent="0.25">
      <c r="A93" s="36" t="s">
        <v>97</v>
      </c>
      <c r="B93" s="37" t="s">
        <v>75</v>
      </c>
      <c r="C93" s="36"/>
      <c r="D93" s="36"/>
      <c r="E93" s="36"/>
      <c r="F93" s="36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f t="shared" si="39"/>
        <v>0</v>
      </c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07"/>
    </row>
    <row r="94" spans="1:24" ht="31.5" hidden="1" customHeight="1" outlineLevel="1" x14ac:dyDescent="0.25">
      <c r="A94" s="36"/>
      <c r="B94" s="37" t="s">
        <v>20</v>
      </c>
      <c r="C94" s="36"/>
      <c r="D94" s="36"/>
      <c r="E94" s="36"/>
      <c r="F94" s="36"/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f t="shared" si="39"/>
        <v>0</v>
      </c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07"/>
    </row>
    <row r="95" spans="1:24" ht="15.75" hidden="1" customHeight="1" outlineLevel="1" x14ac:dyDescent="0.25">
      <c r="A95" s="36" t="s">
        <v>98</v>
      </c>
      <c r="B95" s="37" t="s">
        <v>77</v>
      </c>
      <c r="C95" s="36"/>
      <c r="D95" s="36"/>
      <c r="E95" s="36"/>
      <c r="F95" s="36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f t="shared" si="39"/>
        <v>0</v>
      </c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07"/>
    </row>
    <row r="96" spans="1:24" ht="15.75" hidden="1" customHeight="1" outlineLevel="1" x14ac:dyDescent="0.25">
      <c r="A96" s="36" t="s">
        <v>99</v>
      </c>
      <c r="B96" s="37" t="s">
        <v>22</v>
      </c>
      <c r="C96" s="36"/>
      <c r="D96" s="36"/>
      <c r="E96" s="36"/>
      <c r="F96" s="36"/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f t="shared" si="39"/>
        <v>0</v>
      </c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07"/>
    </row>
    <row r="97" spans="1:24" ht="110.25" hidden="1" customHeight="1" outlineLevel="1" x14ac:dyDescent="0.25">
      <c r="A97" s="34" t="s">
        <v>100</v>
      </c>
      <c r="B97" s="35" t="s">
        <v>101</v>
      </c>
      <c r="C97" s="36"/>
      <c r="D97" s="36"/>
      <c r="E97" s="36"/>
      <c r="F97" s="36"/>
      <c r="G97" s="38"/>
      <c r="H97" s="38"/>
      <c r="I97" s="38"/>
      <c r="J97" s="38"/>
      <c r="K97" s="38"/>
      <c r="L97" s="17"/>
      <c r="M97" s="78"/>
      <c r="N97" s="78"/>
      <c r="O97" s="78"/>
      <c r="P97" s="78"/>
      <c r="Q97" s="78"/>
      <c r="R97" s="78"/>
      <c r="S97" s="38"/>
      <c r="T97" s="38"/>
      <c r="U97" s="38"/>
      <c r="V97" s="38"/>
      <c r="W97" s="38"/>
      <c r="X97" s="107"/>
    </row>
    <row r="98" spans="1:24" ht="15.75" hidden="1" customHeight="1" outlineLevel="1" x14ac:dyDescent="0.25">
      <c r="A98" s="36" t="s">
        <v>102</v>
      </c>
      <c r="B98" s="37" t="s">
        <v>26</v>
      </c>
      <c r="C98" s="36"/>
      <c r="D98" s="36"/>
      <c r="E98" s="36"/>
      <c r="F98" s="36"/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f t="shared" si="39"/>
        <v>0</v>
      </c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07"/>
    </row>
    <row r="99" spans="1:24" ht="15.75" hidden="1" customHeight="1" outlineLevel="1" x14ac:dyDescent="0.25">
      <c r="A99" s="36" t="s">
        <v>103</v>
      </c>
      <c r="B99" s="37" t="s">
        <v>28</v>
      </c>
      <c r="C99" s="36"/>
      <c r="D99" s="36"/>
      <c r="E99" s="36"/>
      <c r="F99" s="36"/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f t="shared" si="39"/>
        <v>0</v>
      </c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07"/>
    </row>
    <row r="100" spans="1:24" ht="15.75" hidden="1" customHeight="1" outlineLevel="1" x14ac:dyDescent="0.25">
      <c r="A100" s="36"/>
      <c r="B100" s="37" t="s">
        <v>29</v>
      </c>
      <c r="C100" s="36"/>
      <c r="D100" s="36"/>
      <c r="E100" s="36"/>
      <c r="F100" s="36"/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f t="shared" si="39"/>
        <v>0</v>
      </c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07"/>
    </row>
    <row r="101" spans="1:24" ht="15.75" hidden="1" customHeight="1" outlineLevel="1" x14ac:dyDescent="0.25">
      <c r="A101" s="36" t="s">
        <v>104</v>
      </c>
      <c r="B101" s="37" t="s">
        <v>75</v>
      </c>
      <c r="C101" s="36"/>
      <c r="D101" s="36"/>
      <c r="E101" s="36"/>
      <c r="F101" s="36"/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f t="shared" si="39"/>
        <v>0</v>
      </c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07"/>
    </row>
    <row r="102" spans="1:24" ht="31.5" hidden="1" customHeight="1" outlineLevel="1" x14ac:dyDescent="0.25">
      <c r="A102" s="36"/>
      <c r="B102" s="37" t="s">
        <v>20</v>
      </c>
      <c r="C102" s="36"/>
      <c r="D102" s="36"/>
      <c r="E102" s="36"/>
      <c r="F102" s="36"/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f t="shared" si="39"/>
        <v>0</v>
      </c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07"/>
    </row>
    <row r="103" spans="1:24" ht="15.75" hidden="1" customHeight="1" outlineLevel="1" x14ac:dyDescent="0.25">
      <c r="A103" s="36" t="s">
        <v>105</v>
      </c>
      <c r="B103" s="37" t="s">
        <v>77</v>
      </c>
      <c r="C103" s="36"/>
      <c r="D103" s="36"/>
      <c r="E103" s="36"/>
      <c r="F103" s="36"/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f t="shared" si="39"/>
        <v>0</v>
      </c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07"/>
    </row>
    <row r="104" spans="1:24" ht="15.75" hidden="1" customHeight="1" outlineLevel="1" x14ac:dyDescent="0.25">
      <c r="A104" s="36" t="s">
        <v>106</v>
      </c>
      <c r="B104" s="37" t="s">
        <v>22</v>
      </c>
      <c r="C104" s="36"/>
      <c r="D104" s="36"/>
      <c r="E104" s="36"/>
      <c r="F104" s="36"/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f t="shared" si="39"/>
        <v>0</v>
      </c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07"/>
    </row>
    <row r="105" spans="1:24" ht="126" hidden="1" customHeight="1" outlineLevel="1" x14ac:dyDescent="0.25">
      <c r="A105" s="34" t="s">
        <v>107</v>
      </c>
      <c r="B105" s="35" t="s">
        <v>108</v>
      </c>
      <c r="C105" s="36"/>
      <c r="D105" s="36"/>
      <c r="E105" s="36"/>
      <c r="F105" s="36"/>
      <c r="G105" s="38"/>
      <c r="H105" s="38"/>
      <c r="I105" s="38"/>
      <c r="J105" s="38"/>
      <c r="K105" s="38"/>
      <c r="L105" s="17"/>
      <c r="M105" s="78"/>
      <c r="N105" s="78"/>
      <c r="O105" s="78"/>
      <c r="P105" s="78"/>
      <c r="Q105" s="78"/>
      <c r="R105" s="78"/>
      <c r="S105" s="38"/>
      <c r="T105" s="38"/>
      <c r="U105" s="38"/>
      <c r="V105" s="38"/>
      <c r="W105" s="38"/>
      <c r="X105" s="107"/>
    </row>
    <row r="106" spans="1:24" ht="15.75" hidden="1" customHeight="1" outlineLevel="1" x14ac:dyDescent="0.25">
      <c r="A106" s="36" t="s">
        <v>109</v>
      </c>
      <c r="B106" s="37" t="s">
        <v>26</v>
      </c>
      <c r="C106" s="36"/>
      <c r="D106" s="36"/>
      <c r="E106" s="36"/>
      <c r="F106" s="36"/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f t="shared" si="39"/>
        <v>0</v>
      </c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07"/>
    </row>
    <row r="107" spans="1:24" ht="15.75" hidden="1" customHeight="1" outlineLevel="1" x14ac:dyDescent="0.25">
      <c r="A107" s="36" t="s">
        <v>110</v>
      </c>
      <c r="B107" s="37" t="s">
        <v>28</v>
      </c>
      <c r="C107" s="36"/>
      <c r="D107" s="36"/>
      <c r="E107" s="36"/>
      <c r="F107" s="36"/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f t="shared" si="39"/>
        <v>0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07"/>
    </row>
    <row r="108" spans="1:24" ht="15.75" hidden="1" customHeight="1" outlineLevel="1" x14ac:dyDescent="0.25">
      <c r="A108" s="36"/>
      <c r="B108" s="37" t="s">
        <v>29</v>
      </c>
      <c r="C108" s="36"/>
      <c r="D108" s="36"/>
      <c r="E108" s="36"/>
      <c r="F108" s="36"/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f t="shared" si="39"/>
        <v>0</v>
      </c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07"/>
    </row>
    <row r="109" spans="1:24" ht="15.75" hidden="1" customHeight="1" outlineLevel="1" x14ac:dyDescent="0.25">
      <c r="A109" s="36" t="s">
        <v>111</v>
      </c>
      <c r="B109" s="37" t="s">
        <v>75</v>
      </c>
      <c r="C109" s="36"/>
      <c r="D109" s="36"/>
      <c r="E109" s="36"/>
      <c r="F109" s="36"/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f t="shared" si="39"/>
        <v>0</v>
      </c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07"/>
    </row>
    <row r="110" spans="1:24" ht="31.5" hidden="1" customHeight="1" outlineLevel="1" x14ac:dyDescent="0.25">
      <c r="A110" s="36"/>
      <c r="B110" s="37" t="s">
        <v>20</v>
      </c>
      <c r="C110" s="36"/>
      <c r="D110" s="36"/>
      <c r="E110" s="36"/>
      <c r="F110" s="36"/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f t="shared" si="39"/>
        <v>0</v>
      </c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07"/>
    </row>
    <row r="111" spans="1:24" ht="15.75" hidden="1" customHeight="1" outlineLevel="1" x14ac:dyDescent="0.25">
      <c r="A111" s="36" t="s">
        <v>112</v>
      </c>
      <c r="B111" s="37" t="s">
        <v>77</v>
      </c>
      <c r="C111" s="36"/>
      <c r="D111" s="36"/>
      <c r="E111" s="36"/>
      <c r="F111" s="36"/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f t="shared" si="39"/>
        <v>0</v>
      </c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07"/>
    </row>
    <row r="112" spans="1:24" ht="15.75" hidden="1" customHeight="1" outlineLevel="1" x14ac:dyDescent="0.25">
      <c r="A112" s="36" t="s">
        <v>113</v>
      </c>
      <c r="B112" s="37" t="s">
        <v>22</v>
      </c>
      <c r="C112" s="36"/>
      <c r="D112" s="36"/>
      <c r="E112" s="36"/>
      <c r="F112" s="36"/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f t="shared" si="39"/>
        <v>0</v>
      </c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07"/>
    </row>
    <row r="113" spans="1:24" ht="78.75" hidden="1" customHeight="1" outlineLevel="1" x14ac:dyDescent="0.25">
      <c r="A113" s="34" t="s">
        <v>114</v>
      </c>
      <c r="B113" s="35" t="s">
        <v>115</v>
      </c>
      <c r="C113" s="36"/>
      <c r="D113" s="36"/>
      <c r="E113" s="36"/>
      <c r="F113" s="36"/>
      <c r="G113" s="38"/>
      <c r="H113" s="38"/>
      <c r="I113" s="38"/>
      <c r="J113" s="38"/>
      <c r="K113" s="38"/>
      <c r="L113" s="17"/>
      <c r="M113" s="78"/>
      <c r="N113" s="78"/>
      <c r="O113" s="78"/>
      <c r="P113" s="78"/>
      <c r="Q113" s="78"/>
      <c r="R113" s="78"/>
      <c r="S113" s="38"/>
      <c r="T113" s="38"/>
      <c r="U113" s="38"/>
      <c r="V113" s="38"/>
      <c r="W113" s="38"/>
      <c r="X113" s="107"/>
    </row>
    <row r="114" spans="1:24" ht="15.75" hidden="1" customHeight="1" outlineLevel="1" x14ac:dyDescent="0.25">
      <c r="A114" s="36" t="s">
        <v>116</v>
      </c>
      <c r="B114" s="37" t="s">
        <v>26</v>
      </c>
      <c r="C114" s="36"/>
      <c r="D114" s="36"/>
      <c r="E114" s="36"/>
      <c r="F114" s="36"/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f t="shared" si="39"/>
        <v>0</v>
      </c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07"/>
    </row>
    <row r="115" spans="1:24" ht="15.75" hidden="1" customHeight="1" outlineLevel="1" x14ac:dyDescent="0.25">
      <c r="A115" s="36" t="s">
        <v>117</v>
      </c>
      <c r="B115" s="37" t="s">
        <v>28</v>
      </c>
      <c r="C115" s="36"/>
      <c r="D115" s="36"/>
      <c r="E115" s="36"/>
      <c r="F115" s="36"/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f t="shared" si="39"/>
        <v>0</v>
      </c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07"/>
    </row>
    <row r="116" spans="1:24" ht="15.75" hidden="1" customHeight="1" outlineLevel="1" x14ac:dyDescent="0.25">
      <c r="A116" s="36"/>
      <c r="B116" s="37" t="s">
        <v>29</v>
      </c>
      <c r="C116" s="36"/>
      <c r="D116" s="36"/>
      <c r="E116" s="36"/>
      <c r="F116" s="36"/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f t="shared" si="39"/>
        <v>0</v>
      </c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07"/>
    </row>
    <row r="117" spans="1:24" ht="15.75" hidden="1" customHeight="1" outlineLevel="1" x14ac:dyDescent="0.25">
      <c r="A117" s="36" t="s">
        <v>118</v>
      </c>
      <c r="B117" s="37" t="s">
        <v>75</v>
      </c>
      <c r="C117" s="36"/>
      <c r="D117" s="36"/>
      <c r="E117" s="36"/>
      <c r="F117" s="36"/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f t="shared" si="39"/>
        <v>0</v>
      </c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07"/>
    </row>
    <row r="118" spans="1:24" ht="31.5" hidden="1" customHeight="1" outlineLevel="1" x14ac:dyDescent="0.25">
      <c r="A118" s="36"/>
      <c r="B118" s="37" t="s">
        <v>20</v>
      </c>
      <c r="C118" s="36"/>
      <c r="D118" s="36"/>
      <c r="E118" s="36"/>
      <c r="F118" s="36"/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f t="shared" si="39"/>
        <v>0</v>
      </c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07"/>
    </row>
    <row r="119" spans="1:24" ht="15.75" hidden="1" customHeight="1" outlineLevel="1" x14ac:dyDescent="0.25">
      <c r="A119" s="36" t="s">
        <v>119</v>
      </c>
      <c r="B119" s="37" t="s">
        <v>77</v>
      </c>
      <c r="C119" s="36"/>
      <c r="D119" s="36"/>
      <c r="E119" s="36"/>
      <c r="F119" s="36"/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f t="shared" si="39"/>
        <v>0</v>
      </c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07"/>
    </row>
    <row r="120" spans="1:24" ht="15.75" hidden="1" customHeight="1" outlineLevel="1" x14ac:dyDescent="0.25">
      <c r="A120" s="36" t="s">
        <v>120</v>
      </c>
      <c r="B120" s="37" t="s">
        <v>22</v>
      </c>
      <c r="C120" s="36"/>
      <c r="D120" s="36"/>
      <c r="E120" s="36"/>
      <c r="F120" s="36"/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f t="shared" si="39"/>
        <v>0</v>
      </c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07"/>
    </row>
    <row r="121" spans="1:24" ht="47.25" hidden="1" customHeight="1" outlineLevel="1" x14ac:dyDescent="0.25">
      <c r="A121" s="34" t="s">
        <v>121</v>
      </c>
      <c r="B121" s="35" t="s">
        <v>122</v>
      </c>
      <c r="C121" s="36"/>
      <c r="D121" s="36"/>
      <c r="E121" s="36"/>
      <c r="F121" s="36"/>
      <c r="G121" s="38"/>
      <c r="H121" s="38"/>
      <c r="I121" s="38"/>
      <c r="J121" s="38"/>
      <c r="K121" s="38"/>
      <c r="L121" s="17"/>
      <c r="M121" s="78"/>
      <c r="N121" s="78"/>
      <c r="O121" s="78"/>
      <c r="P121" s="78"/>
      <c r="Q121" s="78"/>
      <c r="R121" s="78"/>
      <c r="S121" s="38"/>
      <c r="T121" s="38"/>
      <c r="U121" s="38"/>
      <c r="V121" s="38"/>
      <c r="W121" s="38"/>
      <c r="X121" s="107"/>
    </row>
    <row r="122" spans="1:24" ht="15.75" hidden="1" customHeight="1" outlineLevel="1" x14ac:dyDescent="0.25">
      <c r="A122" s="36" t="s">
        <v>123</v>
      </c>
      <c r="B122" s="37" t="s">
        <v>26</v>
      </c>
      <c r="C122" s="36"/>
      <c r="D122" s="36"/>
      <c r="E122" s="36"/>
      <c r="F122" s="36"/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f t="shared" si="39"/>
        <v>0</v>
      </c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07"/>
    </row>
    <row r="123" spans="1:24" ht="15.75" hidden="1" customHeight="1" outlineLevel="1" x14ac:dyDescent="0.25">
      <c r="A123" s="36" t="s">
        <v>124</v>
      </c>
      <c r="B123" s="37" t="s">
        <v>28</v>
      </c>
      <c r="C123" s="36"/>
      <c r="D123" s="36"/>
      <c r="E123" s="36"/>
      <c r="F123" s="36"/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f t="shared" si="39"/>
        <v>0</v>
      </c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07"/>
    </row>
    <row r="124" spans="1:24" ht="15.75" hidden="1" customHeight="1" outlineLevel="1" x14ac:dyDescent="0.25">
      <c r="A124" s="36"/>
      <c r="B124" s="37" t="s">
        <v>29</v>
      </c>
      <c r="C124" s="36"/>
      <c r="D124" s="36"/>
      <c r="E124" s="36"/>
      <c r="F124" s="36"/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f t="shared" si="39"/>
        <v>0</v>
      </c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07"/>
    </row>
    <row r="125" spans="1:24" ht="15.75" hidden="1" customHeight="1" outlineLevel="1" x14ac:dyDescent="0.25">
      <c r="A125" s="36" t="s">
        <v>125</v>
      </c>
      <c r="B125" s="37" t="s">
        <v>75</v>
      </c>
      <c r="C125" s="36"/>
      <c r="D125" s="36"/>
      <c r="E125" s="36"/>
      <c r="F125" s="36"/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f t="shared" si="39"/>
        <v>0</v>
      </c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07"/>
    </row>
    <row r="126" spans="1:24" ht="31.5" hidden="1" customHeight="1" outlineLevel="1" x14ac:dyDescent="0.25">
      <c r="A126" s="36"/>
      <c r="B126" s="37" t="s">
        <v>20</v>
      </c>
      <c r="C126" s="36"/>
      <c r="D126" s="36"/>
      <c r="E126" s="36"/>
      <c r="F126" s="36"/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f t="shared" si="39"/>
        <v>0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07"/>
    </row>
    <row r="127" spans="1:24" ht="15.75" hidden="1" customHeight="1" outlineLevel="1" x14ac:dyDescent="0.25">
      <c r="A127" s="36" t="s">
        <v>126</v>
      </c>
      <c r="B127" s="37" t="s">
        <v>77</v>
      </c>
      <c r="C127" s="36"/>
      <c r="D127" s="36"/>
      <c r="E127" s="36"/>
      <c r="F127" s="36"/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f t="shared" si="39"/>
        <v>0</v>
      </c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07"/>
    </row>
    <row r="128" spans="1:24" ht="15.75" hidden="1" customHeight="1" outlineLevel="1" x14ac:dyDescent="0.25">
      <c r="A128" s="36" t="s">
        <v>127</v>
      </c>
      <c r="B128" s="37" t="s">
        <v>22</v>
      </c>
      <c r="C128" s="36"/>
      <c r="D128" s="36"/>
      <c r="E128" s="36"/>
      <c r="F128" s="36"/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f t="shared" si="39"/>
        <v>0</v>
      </c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07"/>
    </row>
    <row r="129" spans="1:24" ht="141.75" hidden="1" customHeight="1" outlineLevel="1" x14ac:dyDescent="0.25">
      <c r="A129" s="34" t="s">
        <v>128</v>
      </c>
      <c r="B129" s="40" t="s">
        <v>129</v>
      </c>
      <c r="C129" s="36"/>
      <c r="D129" s="36"/>
      <c r="E129" s="36"/>
      <c r="F129" s="36"/>
      <c r="G129" s="38"/>
      <c r="H129" s="38"/>
      <c r="I129" s="38"/>
      <c r="J129" s="38"/>
      <c r="K129" s="38"/>
      <c r="L129" s="17"/>
      <c r="M129" s="78"/>
      <c r="N129" s="78"/>
      <c r="O129" s="78"/>
      <c r="P129" s="78"/>
      <c r="Q129" s="78"/>
      <c r="R129" s="78"/>
      <c r="S129" s="38"/>
      <c r="T129" s="38"/>
      <c r="U129" s="38"/>
      <c r="V129" s="38"/>
      <c r="W129" s="38"/>
      <c r="X129" s="107"/>
    </row>
    <row r="130" spans="1:24" ht="15.75" hidden="1" customHeight="1" outlineLevel="1" x14ac:dyDescent="0.25">
      <c r="A130" s="36" t="s">
        <v>130</v>
      </c>
      <c r="B130" s="37" t="s">
        <v>26</v>
      </c>
      <c r="C130" s="36"/>
      <c r="D130" s="36"/>
      <c r="E130" s="36"/>
      <c r="F130" s="36"/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f t="shared" si="39"/>
        <v>0</v>
      </c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07"/>
    </row>
    <row r="131" spans="1:24" ht="15.75" hidden="1" customHeight="1" outlineLevel="1" x14ac:dyDescent="0.25">
      <c r="A131" s="36" t="s">
        <v>131</v>
      </c>
      <c r="B131" s="37" t="s">
        <v>28</v>
      </c>
      <c r="C131" s="36"/>
      <c r="D131" s="36"/>
      <c r="E131" s="36"/>
      <c r="F131" s="36"/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f t="shared" si="39"/>
        <v>0</v>
      </c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07"/>
    </row>
    <row r="132" spans="1:24" ht="15.75" hidden="1" customHeight="1" outlineLevel="1" x14ac:dyDescent="0.25">
      <c r="A132" s="36"/>
      <c r="B132" s="37" t="s">
        <v>29</v>
      </c>
      <c r="C132" s="36"/>
      <c r="D132" s="36"/>
      <c r="E132" s="36"/>
      <c r="F132" s="36"/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f t="shared" si="39"/>
        <v>0</v>
      </c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07"/>
    </row>
    <row r="133" spans="1:24" ht="15.75" hidden="1" customHeight="1" outlineLevel="1" x14ac:dyDescent="0.25">
      <c r="A133" s="36" t="s">
        <v>132</v>
      </c>
      <c r="B133" s="37" t="s">
        <v>75</v>
      </c>
      <c r="C133" s="36"/>
      <c r="D133" s="36"/>
      <c r="E133" s="36"/>
      <c r="F133" s="36"/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f t="shared" si="39"/>
        <v>0</v>
      </c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07"/>
    </row>
    <row r="134" spans="1:24" ht="31.5" hidden="1" customHeight="1" outlineLevel="1" x14ac:dyDescent="0.25">
      <c r="A134" s="36"/>
      <c r="B134" s="37" t="s">
        <v>20</v>
      </c>
      <c r="C134" s="36"/>
      <c r="D134" s="36"/>
      <c r="E134" s="36"/>
      <c r="F134" s="36"/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f t="shared" si="39"/>
        <v>0</v>
      </c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07"/>
    </row>
    <row r="135" spans="1:24" ht="15.75" hidden="1" customHeight="1" outlineLevel="1" x14ac:dyDescent="0.25">
      <c r="A135" s="36" t="s">
        <v>133</v>
      </c>
      <c r="B135" s="37" t="s">
        <v>77</v>
      </c>
      <c r="C135" s="36"/>
      <c r="D135" s="36"/>
      <c r="E135" s="36"/>
      <c r="F135" s="36"/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f t="shared" si="39"/>
        <v>0</v>
      </c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07"/>
    </row>
    <row r="136" spans="1:24" ht="15.75" hidden="1" customHeight="1" outlineLevel="1" x14ac:dyDescent="0.25">
      <c r="A136" s="36" t="s">
        <v>134</v>
      </c>
      <c r="B136" s="37" t="s">
        <v>22</v>
      </c>
      <c r="C136" s="36"/>
      <c r="D136" s="36"/>
      <c r="E136" s="36"/>
      <c r="F136" s="36"/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f t="shared" si="39"/>
        <v>0</v>
      </c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07"/>
    </row>
    <row r="137" spans="1:24" ht="157.5" hidden="1" customHeight="1" outlineLevel="1" x14ac:dyDescent="0.25">
      <c r="A137" s="34" t="s">
        <v>135</v>
      </c>
      <c r="B137" s="40" t="s">
        <v>136</v>
      </c>
      <c r="C137" s="36"/>
      <c r="D137" s="36"/>
      <c r="E137" s="36"/>
      <c r="F137" s="36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07"/>
    </row>
    <row r="138" spans="1:24" ht="15.75" hidden="1" customHeight="1" outlineLevel="1" x14ac:dyDescent="0.25">
      <c r="A138" s="36" t="s">
        <v>137</v>
      </c>
      <c r="B138" s="37" t="s">
        <v>26</v>
      </c>
      <c r="C138" s="36"/>
      <c r="D138" s="36"/>
      <c r="E138" s="36"/>
      <c r="F138" s="36"/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f t="shared" si="39"/>
        <v>0</v>
      </c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07"/>
    </row>
    <row r="139" spans="1:24" ht="15.75" hidden="1" customHeight="1" outlineLevel="1" x14ac:dyDescent="0.25">
      <c r="A139" s="36" t="s">
        <v>138</v>
      </c>
      <c r="B139" s="37" t="s">
        <v>28</v>
      </c>
      <c r="C139" s="36"/>
      <c r="D139" s="36"/>
      <c r="E139" s="36"/>
      <c r="F139" s="36"/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f t="shared" si="39"/>
        <v>0</v>
      </c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07"/>
    </row>
    <row r="140" spans="1:24" ht="15.75" hidden="1" customHeight="1" outlineLevel="1" x14ac:dyDescent="0.25">
      <c r="A140" s="36"/>
      <c r="B140" s="37" t="s">
        <v>29</v>
      </c>
      <c r="C140" s="36"/>
      <c r="D140" s="36"/>
      <c r="E140" s="36"/>
      <c r="F140" s="36"/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f t="shared" si="39"/>
        <v>0</v>
      </c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07"/>
    </row>
    <row r="141" spans="1:24" ht="15.75" hidden="1" customHeight="1" outlineLevel="1" x14ac:dyDescent="0.25">
      <c r="A141" s="36" t="s">
        <v>139</v>
      </c>
      <c r="B141" s="37" t="s">
        <v>75</v>
      </c>
      <c r="C141" s="36"/>
      <c r="D141" s="36"/>
      <c r="E141" s="36"/>
      <c r="F141" s="36"/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f t="shared" si="39"/>
        <v>0</v>
      </c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07"/>
    </row>
    <row r="142" spans="1:24" ht="31.5" hidden="1" customHeight="1" outlineLevel="1" x14ac:dyDescent="0.25">
      <c r="A142" s="36"/>
      <c r="B142" s="37" t="s">
        <v>20</v>
      </c>
      <c r="C142" s="36"/>
      <c r="D142" s="36"/>
      <c r="E142" s="36"/>
      <c r="F142" s="36"/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f t="shared" ref="L142:L176" si="40">SUM(G142:K142)</f>
        <v>0</v>
      </c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07"/>
    </row>
    <row r="143" spans="1:24" ht="15.75" hidden="1" customHeight="1" outlineLevel="1" x14ac:dyDescent="0.25">
      <c r="A143" s="36" t="s">
        <v>140</v>
      </c>
      <c r="B143" s="37" t="s">
        <v>77</v>
      </c>
      <c r="C143" s="36"/>
      <c r="D143" s="36"/>
      <c r="E143" s="36"/>
      <c r="F143" s="36"/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f t="shared" si="40"/>
        <v>0</v>
      </c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07"/>
    </row>
    <row r="144" spans="1:24" ht="15.75" hidden="1" customHeight="1" outlineLevel="1" x14ac:dyDescent="0.25">
      <c r="A144" s="36" t="s">
        <v>141</v>
      </c>
      <c r="B144" s="37" t="s">
        <v>22</v>
      </c>
      <c r="C144" s="36"/>
      <c r="D144" s="36"/>
      <c r="E144" s="36"/>
      <c r="F144" s="36"/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f t="shared" si="40"/>
        <v>0</v>
      </c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07"/>
    </row>
    <row r="145" spans="1:24" ht="78.75" hidden="1" customHeight="1" outlineLevel="1" x14ac:dyDescent="0.25">
      <c r="A145" s="34" t="s">
        <v>142</v>
      </c>
      <c r="B145" s="40" t="s">
        <v>143</v>
      </c>
      <c r="C145" s="36"/>
      <c r="D145" s="36"/>
      <c r="E145" s="36"/>
      <c r="F145" s="36"/>
      <c r="G145" s="38"/>
      <c r="H145" s="38"/>
      <c r="I145" s="38"/>
      <c r="J145" s="38"/>
      <c r="K145" s="38"/>
      <c r="L145" s="17"/>
      <c r="M145" s="78"/>
      <c r="N145" s="78"/>
      <c r="O145" s="78"/>
      <c r="P145" s="78"/>
      <c r="Q145" s="78"/>
      <c r="R145" s="78"/>
      <c r="S145" s="38"/>
      <c r="T145" s="38"/>
      <c r="U145" s="38"/>
      <c r="V145" s="38"/>
      <c r="W145" s="38"/>
      <c r="X145" s="107"/>
    </row>
    <row r="146" spans="1:24" ht="15.75" hidden="1" customHeight="1" outlineLevel="1" x14ac:dyDescent="0.25">
      <c r="A146" s="36" t="s">
        <v>144</v>
      </c>
      <c r="B146" s="37" t="s">
        <v>26</v>
      </c>
      <c r="C146" s="36"/>
      <c r="D146" s="36"/>
      <c r="E146" s="36"/>
      <c r="F146" s="36"/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f t="shared" si="40"/>
        <v>0</v>
      </c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07"/>
    </row>
    <row r="147" spans="1:24" ht="15.75" hidden="1" customHeight="1" outlineLevel="1" x14ac:dyDescent="0.25">
      <c r="A147" s="36" t="s">
        <v>145</v>
      </c>
      <c r="B147" s="37" t="s">
        <v>28</v>
      </c>
      <c r="C147" s="36"/>
      <c r="D147" s="36"/>
      <c r="E147" s="36"/>
      <c r="F147" s="36"/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f t="shared" si="40"/>
        <v>0</v>
      </c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07"/>
    </row>
    <row r="148" spans="1:24" ht="15.75" hidden="1" customHeight="1" outlineLevel="1" x14ac:dyDescent="0.25">
      <c r="A148" s="36"/>
      <c r="B148" s="37" t="s">
        <v>29</v>
      </c>
      <c r="C148" s="36"/>
      <c r="D148" s="36"/>
      <c r="E148" s="36"/>
      <c r="F148" s="36"/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f t="shared" si="40"/>
        <v>0</v>
      </c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07"/>
    </row>
    <row r="149" spans="1:24" ht="15.75" hidden="1" customHeight="1" outlineLevel="1" x14ac:dyDescent="0.25">
      <c r="A149" s="36" t="s">
        <v>146</v>
      </c>
      <c r="B149" s="37" t="s">
        <v>75</v>
      </c>
      <c r="C149" s="36"/>
      <c r="D149" s="36"/>
      <c r="E149" s="36"/>
      <c r="F149" s="36"/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f t="shared" si="40"/>
        <v>0</v>
      </c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07"/>
    </row>
    <row r="150" spans="1:24" ht="31.5" hidden="1" customHeight="1" outlineLevel="1" x14ac:dyDescent="0.25">
      <c r="A150" s="36"/>
      <c r="B150" s="37" t="s">
        <v>20</v>
      </c>
      <c r="C150" s="36"/>
      <c r="D150" s="36"/>
      <c r="E150" s="36"/>
      <c r="F150" s="36"/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f t="shared" si="40"/>
        <v>0</v>
      </c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07"/>
    </row>
    <row r="151" spans="1:24" ht="15.75" hidden="1" customHeight="1" outlineLevel="1" x14ac:dyDescent="0.25">
      <c r="A151" s="36" t="s">
        <v>147</v>
      </c>
      <c r="B151" s="37" t="s">
        <v>77</v>
      </c>
      <c r="C151" s="36"/>
      <c r="D151" s="36"/>
      <c r="E151" s="36"/>
      <c r="F151" s="36"/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f t="shared" si="40"/>
        <v>0</v>
      </c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07"/>
    </row>
    <row r="152" spans="1:24" ht="15.75" hidden="1" customHeight="1" outlineLevel="1" x14ac:dyDescent="0.25">
      <c r="A152" s="36" t="s">
        <v>148</v>
      </c>
      <c r="B152" s="37" t="s">
        <v>22</v>
      </c>
      <c r="C152" s="36"/>
      <c r="D152" s="36"/>
      <c r="E152" s="36"/>
      <c r="F152" s="36"/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f t="shared" si="40"/>
        <v>0</v>
      </c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07"/>
    </row>
    <row r="153" spans="1:24" ht="110.25" hidden="1" customHeight="1" outlineLevel="1" x14ac:dyDescent="0.25">
      <c r="A153" s="34" t="s">
        <v>149</v>
      </c>
      <c r="B153" s="40" t="s">
        <v>150</v>
      </c>
      <c r="C153" s="36"/>
      <c r="D153" s="36"/>
      <c r="E153" s="36"/>
      <c r="F153" s="36"/>
      <c r="G153" s="38"/>
      <c r="H153" s="38"/>
      <c r="I153" s="38"/>
      <c r="J153" s="38"/>
      <c r="K153" s="38"/>
      <c r="L153" s="17"/>
      <c r="M153" s="78"/>
      <c r="N153" s="78"/>
      <c r="O153" s="78"/>
      <c r="P153" s="78"/>
      <c r="Q153" s="78"/>
      <c r="R153" s="78"/>
      <c r="S153" s="38"/>
      <c r="T153" s="38"/>
      <c r="U153" s="38"/>
      <c r="V153" s="38"/>
      <c r="W153" s="38"/>
      <c r="X153" s="107"/>
    </row>
    <row r="154" spans="1:24" ht="15.75" hidden="1" customHeight="1" outlineLevel="1" x14ac:dyDescent="0.25">
      <c r="A154" s="36" t="s">
        <v>151</v>
      </c>
      <c r="B154" s="37" t="s">
        <v>26</v>
      </c>
      <c r="C154" s="36"/>
      <c r="D154" s="36"/>
      <c r="E154" s="36"/>
      <c r="F154" s="36"/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f t="shared" si="40"/>
        <v>0</v>
      </c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07"/>
    </row>
    <row r="155" spans="1:24" ht="15.75" hidden="1" customHeight="1" outlineLevel="1" x14ac:dyDescent="0.25">
      <c r="A155" s="36" t="s">
        <v>152</v>
      </c>
      <c r="B155" s="37" t="s">
        <v>28</v>
      </c>
      <c r="C155" s="36"/>
      <c r="D155" s="36"/>
      <c r="E155" s="36"/>
      <c r="F155" s="36"/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f t="shared" si="40"/>
        <v>0</v>
      </c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07"/>
    </row>
    <row r="156" spans="1:24" ht="15.75" hidden="1" customHeight="1" outlineLevel="1" x14ac:dyDescent="0.25">
      <c r="A156" s="36"/>
      <c r="B156" s="37" t="s">
        <v>29</v>
      </c>
      <c r="C156" s="36"/>
      <c r="D156" s="36"/>
      <c r="E156" s="36"/>
      <c r="F156" s="36"/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f t="shared" si="40"/>
        <v>0</v>
      </c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07"/>
    </row>
    <row r="157" spans="1:24" ht="15.75" hidden="1" customHeight="1" outlineLevel="1" x14ac:dyDescent="0.25">
      <c r="A157" s="36" t="s">
        <v>153</v>
      </c>
      <c r="B157" s="37" t="s">
        <v>75</v>
      </c>
      <c r="C157" s="36"/>
      <c r="D157" s="36"/>
      <c r="E157" s="36"/>
      <c r="F157" s="36"/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f t="shared" si="40"/>
        <v>0</v>
      </c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07"/>
    </row>
    <row r="158" spans="1:24" ht="31.5" hidden="1" customHeight="1" outlineLevel="1" x14ac:dyDescent="0.25">
      <c r="A158" s="36"/>
      <c r="B158" s="37" t="s">
        <v>20</v>
      </c>
      <c r="C158" s="36"/>
      <c r="D158" s="36"/>
      <c r="E158" s="36"/>
      <c r="F158" s="36"/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f t="shared" si="40"/>
        <v>0</v>
      </c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07"/>
    </row>
    <row r="159" spans="1:24" ht="15.75" hidden="1" customHeight="1" outlineLevel="1" x14ac:dyDescent="0.25">
      <c r="A159" s="36" t="s">
        <v>154</v>
      </c>
      <c r="B159" s="37" t="s">
        <v>77</v>
      </c>
      <c r="C159" s="36"/>
      <c r="D159" s="36"/>
      <c r="E159" s="36"/>
      <c r="F159" s="36"/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f t="shared" si="40"/>
        <v>0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07"/>
    </row>
    <row r="160" spans="1:24" ht="15.75" hidden="1" customHeight="1" outlineLevel="1" x14ac:dyDescent="0.25">
      <c r="A160" s="36" t="s">
        <v>155</v>
      </c>
      <c r="B160" s="37" t="s">
        <v>22</v>
      </c>
      <c r="C160" s="36"/>
      <c r="D160" s="36"/>
      <c r="E160" s="36"/>
      <c r="F160" s="36"/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f t="shared" si="40"/>
        <v>0</v>
      </c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07"/>
    </row>
    <row r="161" spans="1:24" ht="63" hidden="1" customHeight="1" outlineLevel="1" x14ac:dyDescent="0.25">
      <c r="A161" s="34" t="s">
        <v>156</v>
      </c>
      <c r="B161" s="40" t="s">
        <v>157</v>
      </c>
      <c r="C161" s="36"/>
      <c r="D161" s="36"/>
      <c r="E161" s="36"/>
      <c r="F161" s="36"/>
      <c r="G161" s="38"/>
      <c r="H161" s="38"/>
      <c r="I161" s="38"/>
      <c r="J161" s="38"/>
      <c r="K161" s="38"/>
      <c r="L161" s="17"/>
      <c r="M161" s="78"/>
      <c r="N161" s="78"/>
      <c r="O161" s="78"/>
      <c r="P161" s="78"/>
      <c r="Q161" s="78"/>
      <c r="R161" s="78"/>
      <c r="S161" s="38"/>
      <c r="T161" s="38"/>
      <c r="U161" s="38"/>
      <c r="V161" s="38"/>
      <c r="W161" s="38"/>
      <c r="X161" s="107"/>
    </row>
    <row r="162" spans="1:24" ht="15.75" hidden="1" customHeight="1" outlineLevel="1" x14ac:dyDescent="0.25">
      <c r="A162" s="36" t="s">
        <v>158</v>
      </c>
      <c r="B162" s="37" t="s">
        <v>26</v>
      </c>
      <c r="C162" s="36"/>
      <c r="D162" s="36"/>
      <c r="E162" s="36"/>
      <c r="F162" s="36"/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f t="shared" si="40"/>
        <v>0</v>
      </c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07"/>
    </row>
    <row r="163" spans="1:24" ht="15.75" hidden="1" customHeight="1" outlineLevel="1" x14ac:dyDescent="0.25">
      <c r="A163" s="36" t="s">
        <v>159</v>
      </c>
      <c r="B163" s="37" t="s">
        <v>28</v>
      </c>
      <c r="C163" s="36"/>
      <c r="D163" s="36"/>
      <c r="E163" s="36"/>
      <c r="F163" s="36"/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f t="shared" si="40"/>
        <v>0</v>
      </c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07"/>
    </row>
    <row r="164" spans="1:24" ht="15.75" hidden="1" customHeight="1" outlineLevel="1" x14ac:dyDescent="0.25">
      <c r="A164" s="36"/>
      <c r="B164" s="37" t="s">
        <v>29</v>
      </c>
      <c r="C164" s="36"/>
      <c r="D164" s="36"/>
      <c r="E164" s="36"/>
      <c r="F164" s="36"/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f t="shared" si="40"/>
        <v>0</v>
      </c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07"/>
    </row>
    <row r="165" spans="1:24" ht="15.75" hidden="1" customHeight="1" outlineLevel="1" x14ac:dyDescent="0.25">
      <c r="A165" s="36" t="s">
        <v>160</v>
      </c>
      <c r="B165" s="37" t="s">
        <v>75</v>
      </c>
      <c r="C165" s="36"/>
      <c r="D165" s="36"/>
      <c r="E165" s="36"/>
      <c r="F165" s="36"/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f t="shared" si="40"/>
        <v>0</v>
      </c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07"/>
    </row>
    <row r="166" spans="1:24" ht="31.5" hidden="1" customHeight="1" outlineLevel="1" x14ac:dyDescent="0.25">
      <c r="A166" s="36"/>
      <c r="B166" s="37" t="s">
        <v>20</v>
      </c>
      <c r="C166" s="36"/>
      <c r="D166" s="36"/>
      <c r="E166" s="36"/>
      <c r="F166" s="36"/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f t="shared" si="40"/>
        <v>0</v>
      </c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07"/>
    </row>
    <row r="167" spans="1:24" ht="15.75" hidden="1" customHeight="1" outlineLevel="1" x14ac:dyDescent="0.25">
      <c r="A167" s="36" t="s">
        <v>161</v>
      </c>
      <c r="B167" s="37" t="s">
        <v>77</v>
      </c>
      <c r="C167" s="36"/>
      <c r="D167" s="36"/>
      <c r="E167" s="36"/>
      <c r="F167" s="36"/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f t="shared" si="40"/>
        <v>0</v>
      </c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07"/>
    </row>
    <row r="168" spans="1:24" ht="15.75" hidden="1" customHeight="1" outlineLevel="1" x14ac:dyDescent="0.25">
      <c r="A168" s="36" t="s">
        <v>162</v>
      </c>
      <c r="B168" s="37" t="s">
        <v>22</v>
      </c>
      <c r="C168" s="36"/>
      <c r="D168" s="36"/>
      <c r="E168" s="36"/>
      <c r="F168" s="36"/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f t="shared" si="40"/>
        <v>0</v>
      </c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07"/>
    </row>
    <row r="169" spans="1:24" ht="110.25" hidden="1" customHeight="1" outlineLevel="1" x14ac:dyDescent="0.25">
      <c r="A169" s="34" t="s">
        <v>163</v>
      </c>
      <c r="B169" s="40" t="s">
        <v>164</v>
      </c>
      <c r="C169" s="36"/>
      <c r="D169" s="36"/>
      <c r="E169" s="36"/>
      <c r="F169" s="36"/>
      <c r="G169" s="38"/>
      <c r="H169" s="38"/>
      <c r="I169" s="38"/>
      <c r="J169" s="38"/>
      <c r="K169" s="38"/>
      <c r="L169" s="17"/>
      <c r="M169" s="78"/>
      <c r="N169" s="78"/>
      <c r="O169" s="78"/>
      <c r="P169" s="78"/>
      <c r="Q169" s="78"/>
      <c r="R169" s="78"/>
      <c r="S169" s="38"/>
      <c r="T169" s="38"/>
      <c r="U169" s="38"/>
      <c r="V169" s="38"/>
      <c r="W169" s="38"/>
      <c r="X169" s="107"/>
    </row>
    <row r="170" spans="1:24" ht="15.75" hidden="1" customHeight="1" outlineLevel="1" x14ac:dyDescent="0.25">
      <c r="A170" s="36" t="s">
        <v>165</v>
      </c>
      <c r="B170" s="37" t="s">
        <v>26</v>
      </c>
      <c r="C170" s="36"/>
      <c r="D170" s="36"/>
      <c r="E170" s="36"/>
      <c r="F170" s="36"/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f t="shared" si="40"/>
        <v>0</v>
      </c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07"/>
    </row>
    <row r="171" spans="1:24" ht="15.75" hidden="1" customHeight="1" outlineLevel="1" x14ac:dyDescent="0.25">
      <c r="A171" s="36" t="s">
        <v>166</v>
      </c>
      <c r="B171" s="37" t="s">
        <v>28</v>
      </c>
      <c r="C171" s="36"/>
      <c r="D171" s="36"/>
      <c r="E171" s="36"/>
      <c r="F171" s="36"/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f t="shared" si="40"/>
        <v>0</v>
      </c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07"/>
    </row>
    <row r="172" spans="1:24" ht="15.75" hidden="1" customHeight="1" outlineLevel="1" x14ac:dyDescent="0.25">
      <c r="A172" s="36"/>
      <c r="B172" s="37" t="s">
        <v>29</v>
      </c>
      <c r="C172" s="36"/>
      <c r="D172" s="36"/>
      <c r="E172" s="36"/>
      <c r="F172" s="36"/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f t="shared" si="40"/>
        <v>0</v>
      </c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07"/>
    </row>
    <row r="173" spans="1:24" ht="15.75" hidden="1" customHeight="1" outlineLevel="1" x14ac:dyDescent="0.25">
      <c r="A173" s="36" t="s">
        <v>167</v>
      </c>
      <c r="B173" s="37" t="s">
        <v>75</v>
      </c>
      <c r="C173" s="36"/>
      <c r="D173" s="36"/>
      <c r="E173" s="36"/>
      <c r="F173" s="36"/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f t="shared" si="40"/>
        <v>0</v>
      </c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07"/>
    </row>
    <row r="174" spans="1:24" ht="31.5" hidden="1" customHeight="1" outlineLevel="1" x14ac:dyDescent="0.25">
      <c r="A174" s="36"/>
      <c r="B174" s="37" t="s">
        <v>20</v>
      </c>
      <c r="C174" s="36"/>
      <c r="D174" s="36"/>
      <c r="E174" s="36"/>
      <c r="F174" s="36"/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f t="shared" si="40"/>
        <v>0</v>
      </c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07"/>
    </row>
    <row r="175" spans="1:24" ht="15.75" hidden="1" customHeight="1" outlineLevel="1" x14ac:dyDescent="0.25">
      <c r="A175" s="36" t="s">
        <v>168</v>
      </c>
      <c r="B175" s="37" t="s">
        <v>77</v>
      </c>
      <c r="C175" s="36"/>
      <c r="D175" s="36"/>
      <c r="E175" s="36"/>
      <c r="F175" s="36"/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f t="shared" si="40"/>
        <v>0</v>
      </c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07"/>
    </row>
    <row r="176" spans="1:24" ht="15.75" hidden="1" customHeight="1" outlineLevel="1" x14ac:dyDescent="0.25">
      <c r="A176" s="36" t="s">
        <v>169</v>
      </c>
      <c r="B176" s="37" t="s">
        <v>22</v>
      </c>
      <c r="C176" s="36"/>
      <c r="D176" s="36"/>
      <c r="E176" s="36"/>
      <c r="F176" s="36"/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f t="shared" si="40"/>
        <v>0</v>
      </c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07"/>
    </row>
    <row r="177" spans="1:18" ht="15" hidden="1" customHeight="1" x14ac:dyDescent="0.25"/>
    <row r="179" spans="1:18" ht="16.5" customHeight="1" x14ac:dyDescent="0.3">
      <c r="J179" s="41"/>
      <c r="L179" s="6" t="s">
        <v>170</v>
      </c>
      <c r="M179" s="6"/>
      <c r="N179" s="6"/>
      <c r="O179" s="6"/>
      <c r="P179" s="6"/>
      <c r="Q179" s="6"/>
      <c r="R179" s="6"/>
    </row>
    <row r="180" spans="1:18" ht="76.5" customHeight="1" x14ac:dyDescent="0.25">
      <c r="A180" s="182" t="s">
        <v>171</v>
      </c>
      <c r="B180" s="183"/>
      <c r="C180" s="183"/>
      <c r="D180" s="183"/>
      <c r="E180" s="183"/>
      <c r="F180" s="183"/>
      <c r="G180" s="183"/>
      <c r="H180" s="183"/>
      <c r="I180" s="183"/>
      <c r="J180" s="183"/>
      <c r="K180" s="183"/>
      <c r="L180" s="184"/>
      <c r="M180" s="77"/>
      <c r="N180" s="77"/>
      <c r="O180" s="77"/>
      <c r="P180" s="77"/>
      <c r="Q180" s="77"/>
      <c r="R180" s="77"/>
    </row>
    <row r="181" spans="1:18" ht="15.75" x14ac:dyDescent="0.25">
      <c r="A181" s="159" t="s">
        <v>2</v>
      </c>
      <c r="B181" s="160" t="s">
        <v>3</v>
      </c>
      <c r="C181" s="162" t="s">
        <v>4</v>
      </c>
      <c r="D181" s="162"/>
      <c r="E181" s="162"/>
      <c r="F181" s="162"/>
      <c r="G181" s="163" t="s">
        <v>5</v>
      </c>
      <c r="H181" s="163"/>
      <c r="I181" s="163"/>
      <c r="J181" s="163"/>
      <c r="K181" s="163"/>
      <c r="L181" s="163"/>
      <c r="M181" s="79"/>
      <c r="N181" s="79"/>
      <c r="O181" s="79"/>
      <c r="P181" s="79"/>
      <c r="Q181" s="79"/>
      <c r="R181" s="79"/>
    </row>
    <row r="182" spans="1:18" ht="47.25" x14ac:dyDescent="0.25">
      <c r="A182" s="159"/>
      <c r="B182" s="161"/>
      <c r="C182" s="72" t="s">
        <v>6</v>
      </c>
      <c r="D182" s="72" t="s">
        <v>7</v>
      </c>
      <c r="E182" s="72" t="s">
        <v>8</v>
      </c>
      <c r="F182" s="72" t="s">
        <v>9</v>
      </c>
      <c r="G182" s="14" t="s">
        <v>10</v>
      </c>
      <c r="H182" s="14" t="s">
        <v>11</v>
      </c>
      <c r="I182" s="14" t="s">
        <v>12</v>
      </c>
      <c r="J182" s="14" t="s">
        <v>13</v>
      </c>
      <c r="K182" s="14" t="s">
        <v>14</v>
      </c>
      <c r="L182" s="14" t="s">
        <v>15</v>
      </c>
      <c r="M182" s="80"/>
      <c r="N182" s="80"/>
      <c r="O182" s="80"/>
      <c r="P182" s="80"/>
      <c r="Q182" s="80"/>
      <c r="R182" s="80"/>
    </row>
    <row r="183" spans="1:18" ht="15.75" x14ac:dyDescent="0.25">
      <c r="A183" s="15">
        <v>1</v>
      </c>
      <c r="B183" s="15">
        <v>2</v>
      </c>
      <c r="C183" s="172">
        <v>3</v>
      </c>
      <c r="D183" s="173"/>
      <c r="E183" s="173"/>
      <c r="F183" s="174"/>
      <c r="G183" s="15">
        <v>4</v>
      </c>
      <c r="H183" s="15">
        <v>5</v>
      </c>
      <c r="I183" s="15">
        <v>6</v>
      </c>
      <c r="J183" s="15">
        <v>7</v>
      </c>
      <c r="K183" s="15">
        <v>8</v>
      </c>
      <c r="L183" s="15">
        <v>9</v>
      </c>
      <c r="M183" s="81"/>
      <c r="N183" s="81"/>
      <c r="O183" s="81"/>
      <c r="P183" s="81"/>
      <c r="Q183" s="81"/>
      <c r="R183" s="81"/>
    </row>
    <row r="184" spans="1:18" ht="23.25" customHeight="1" x14ac:dyDescent="0.25">
      <c r="A184" s="25"/>
      <c r="B184" s="42" t="s">
        <v>172</v>
      </c>
      <c r="C184" s="16"/>
      <c r="D184" s="16"/>
      <c r="E184" s="16"/>
      <c r="F184" s="16"/>
      <c r="G184" s="17">
        <f>+G186+G189+G192+G195+G198+G201</f>
        <v>278652.5</v>
      </c>
      <c r="H184" s="17">
        <f>+H186+H189+H192+H195+H198+H201</f>
        <v>1851461.3001199998</v>
      </c>
      <c r="I184" s="17">
        <f>+I186+I189+I192+I195+I198+I201</f>
        <v>2440823.1380200004</v>
      </c>
      <c r="J184" s="17">
        <f>+J186+J189+J192+J195+J198+J201</f>
        <v>1218398.5802500001</v>
      </c>
      <c r="K184" s="17">
        <f>+K186+K189+K192+K195+K198+K201</f>
        <v>90000</v>
      </c>
      <c r="L184" s="17">
        <f>SUM(G184:K184)</f>
        <v>5879335.5183899999</v>
      </c>
      <c r="M184" s="41"/>
      <c r="N184" s="41"/>
      <c r="O184" s="41"/>
      <c r="P184" s="41"/>
      <c r="Q184" s="41"/>
      <c r="R184" s="41"/>
    </row>
    <row r="185" spans="1:18" ht="211.5" hidden="1" customHeight="1" outlineLevel="1" x14ac:dyDescent="0.25">
      <c r="A185" s="71" t="s">
        <v>23</v>
      </c>
      <c r="B185" s="21" t="s">
        <v>24</v>
      </c>
      <c r="C185" s="43"/>
      <c r="D185" s="43"/>
      <c r="E185" s="43"/>
      <c r="F185" s="43"/>
      <c r="G185" s="44"/>
      <c r="H185" s="44"/>
      <c r="I185" s="44"/>
      <c r="J185" s="44"/>
      <c r="K185" s="44"/>
      <c r="L185" s="44"/>
      <c r="M185" s="82"/>
      <c r="N185" s="82"/>
      <c r="O185" s="82"/>
      <c r="P185" s="82"/>
      <c r="Q185" s="82"/>
      <c r="R185" s="82"/>
    </row>
    <row r="186" spans="1:18" ht="17.25" hidden="1" customHeight="1" outlineLevel="1" x14ac:dyDescent="0.25">
      <c r="A186" s="22"/>
      <c r="B186" s="45" t="s">
        <v>26</v>
      </c>
      <c r="C186" s="21"/>
      <c r="D186" s="21"/>
      <c r="E186" s="21"/>
      <c r="F186" s="21"/>
      <c r="G186" s="17">
        <f>+G187</f>
        <v>278652.5</v>
      </c>
      <c r="H186" s="17">
        <f>+H187</f>
        <v>1836461.3001199998</v>
      </c>
      <c r="I186" s="17">
        <f>+I187</f>
        <v>2436378.2927900003</v>
      </c>
      <c r="J186" s="17">
        <f>+J187</f>
        <v>1215398.5802500001</v>
      </c>
      <c r="K186" s="17">
        <f>+K187</f>
        <v>0</v>
      </c>
      <c r="L186" s="17">
        <f>SUM(G186:K186)</f>
        <v>5766890.6731599998</v>
      </c>
      <c r="M186" s="41"/>
      <c r="N186" s="41"/>
      <c r="O186" s="41"/>
      <c r="P186" s="41"/>
      <c r="Q186" s="41"/>
      <c r="R186" s="41"/>
    </row>
    <row r="187" spans="1:18" ht="15.75" hidden="1" customHeight="1" outlineLevel="1" x14ac:dyDescent="0.25">
      <c r="A187" s="69" t="s">
        <v>25</v>
      </c>
      <c r="B187" s="47" t="s">
        <v>28</v>
      </c>
      <c r="C187" s="24"/>
      <c r="D187" s="24"/>
      <c r="E187" s="24"/>
      <c r="F187" s="24"/>
      <c r="G187" s="17">
        <v>278652.5</v>
      </c>
      <c r="H187" s="17">
        <v>1836461.3001199998</v>
      </c>
      <c r="I187" s="17">
        <v>2436378.2927900003</v>
      </c>
      <c r="J187" s="17">
        <v>1215398.5802500001</v>
      </c>
      <c r="K187" s="17">
        <v>0</v>
      </c>
      <c r="L187" s="17">
        <f>SUM(G187:K187)</f>
        <v>5766890.6731599998</v>
      </c>
      <c r="M187" s="41"/>
      <c r="N187" s="41"/>
      <c r="O187" s="41"/>
      <c r="P187" s="41"/>
      <c r="Q187" s="41"/>
      <c r="R187" s="41"/>
    </row>
    <row r="188" spans="1:18" ht="173.25" hidden="1" customHeight="1" outlineLevel="1" x14ac:dyDescent="0.25">
      <c r="A188" s="71" t="s">
        <v>34</v>
      </c>
      <c r="B188" s="18" t="s">
        <v>35</v>
      </c>
      <c r="C188" s="18"/>
      <c r="D188" s="18"/>
      <c r="E188" s="18"/>
      <c r="F188" s="18"/>
      <c r="G188" s="44"/>
      <c r="H188" s="44"/>
      <c r="I188" s="44"/>
      <c r="J188" s="44"/>
      <c r="K188" s="44"/>
      <c r="L188" s="44"/>
      <c r="M188" s="82"/>
      <c r="N188" s="82"/>
      <c r="O188" s="82"/>
      <c r="P188" s="82"/>
      <c r="Q188" s="82"/>
      <c r="R188" s="82"/>
    </row>
    <row r="189" spans="1:18" ht="15.75" hidden="1" customHeight="1" outlineLevel="1" x14ac:dyDescent="0.25">
      <c r="A189" s="22"/>
      <c r="B189" s="45" t="s">
        <v>26</v>
      </c>
      <c r="C189" s="23"/>
      <c r="D189" s="23"/>
      <c r="E189" s="23"/>
      <c r="F189" s="23"/>
      <c r="G189" s="48">
        <f>+G190</f>
        <v>0</v>
      </c>
      <c r="H189" s="48">
        <f>+H190</f>
        <v>5000</v>
      </c>
      <c r="I189" s="48">
        <f>+I190</f>
        <v>4444.8452300000008</v>
      </c>
      <c r="J189" s="48">
        <f>+J190</f>
        <v>3000</v>
      </c>
      <c r="K189" s="48">
        <f>+K190</f>
        <v>0</v>
      </c>
      <c r="L189" s="17">
        <f>SUM(G189:K189)</f>
        <v>12444.845230000001</v>
      </c>
      <c r="M189" s="41"/>
      <c r="N189" s="41"/>
      <c r="O189" s="41"/>
      <c r="P189" s="41"/>
      <c r="Q189" s="41"/>
      <c r="R189" s="41"/>
    </row>
    <row r="190" spans="1:18" ht="15.75" hidden="1" customHeight="1" outlineLevel="1" x14ac:dyDescent="0.25">
      <c r="A190" s="69" t="s">
        <v>36</v>
      </c>
      <c r="B190" s="47" t="s">
        <v>28</v>
      </c>
      <c r="C190" s="18"/>
      <c r="D190" s="18"/>
      <c r="E190" s="18"/>
      <c r="F190" s="18"/>
      <c r="G190" s="17">
        <v>0</v>
      </c>
      <c r="H190" s="17">
        <v>5000</v>
      </c>
      <c r="I190" s="17">
        <v>4444.8452300000008</v>
      </c>
      <c r="J190" s="17">
        <v>3000</v>
      </c>
      <c r="K190" s="17">
        <v>0</v>
      </c>
      <c r="L190" s="17">
        <f t="shared" ref="L190:L202" si="41">SUM(G190:K190)</f>
        <v>12444.845230000001</v>
      </c>
      <c r="M190" s="41"/>
      <c r="N190" s="41"/>
      <c r="O190" s="41"/>
      <c r="P190" s="41"/>
      <c r="Q190" s="41"/>
      <c r="R190" s="41"/>
    </row>
    <row r="191" spans="1:18" ht="126" hidden="1" customHeight="1" outlineLevel="1" x14ac:dyDescent="0.25">
      <c r="A191" s="26" t="s">
        <v>41</v>
      </c>
      <c r="B191" s="18" t="s">
        <v>42</v>
      </c>
      <c r="C191" s="18"/>
      <c r="D191" s="18"/>
      <c r="E191" s="18"/>
      <c r="F191" s="18"/>
      <c r="G191" s="44"/>
      <c r="H191" s="44"/>
      <c r="I191" s="44"/>
      <c r="J191" s="44"/>
      <c r="K191" s="44"/>
      <c r="L191" s="44"/>
      <c r="M191" s="82"/>
      <c r="N191" s="82"/>
      <c r="O191" s="82"/>
      <c r="P191" s="82"/>
      <c r="Q191" s="82"/>
      <c r="R191" s="82"/>
    </row>
    <row r="192" spans="1:18" ht="15.75" hidden="1" customHeight="1" outlineLevel="1" x14ac:dyDescent="0.25">
      <c r="A192" s="27"/>
      <c r="B192" s="45" t="s">
        <v>26</v>
      </c>
      <c r="C192" s="23"/>
      <c r="D192" s="23"/>
      <c r="E192" s="23"/>
      <c r="F192" s="23"/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17">
        <f>SUM(G192:K192)</f>
        <v>0</v>
      </c>
      <c r="M192" s="41"/>
      <c r="N192" s="41"/>
      <c r="O192" s="41"/>
      <c r="P192" s="41"/>
      <c r="Q192" s="41"/>
      <c r="R192" s="41"/>
    </row>
    <row r="193" spans="1:18" ht="15.75" hidden="1" customHeight="1" outlineLevel="1" x14ac:dyDescent="0.25">
      <c r="A193" s="69" t="s">
        <v>43</v>
      </c>
      <c r="B193" s="47" t="s">
        <v>28</v>
      </c>
      <c r="C193" s="24"/>
      <c r="D193" s="24"/>
      <c r="E193" s="24"/>
      <c r="F193" s="24"/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17">
        <f t="shared" si="41"/>
        <v>0</v>
      </c>
      <c r="M193" s="41"/>
      <c r="N193" s="41"/>
      <c r="O193" s="41"/>
      <c r="P193" s="41"/>
      <c r="Q193" s="41"/>
      <c r="R193" s="41"/>
    </row>
    <row r="194" spans="1:18" ht="94.5" hidden="1" customHeight="1" outlineLevel="1" x14ac:dyDescent="0.25">
      <c r="A194" s="26" t="s">
        <v>48</v>
      </c>
      <c r="B194" s="18" t="s">
        <v>49</v>
      </c>
      <c r="C194" s="18"/>
      <c r="D194" s="18"/>
      <c r="E194" s="18"/>
      <c r="F194" s="18"/>
      <c r="G194" s="44"/>
      <c r="H194" s="44"/>
      <c r="I194" s="44"/>
      <c r="J194" s="44"/>
      <c r="K194" s="44"/>
      <c r="L194" s="44"/>
      <c r="M194" s="82"/>
      <c r="N194" s="82"/>
      <c r="O194" s="82"/>
      <c r="P194" s="82"/>
      <c r="Q194" s="82"/>
      <c r="R194" s="82"/>
    </row>
    <row r="195" spans="1:18" ht="15.75" hidden="1" customHeight="1" outlineLevel="1" x14ac:dyDescent="0.25">
      <c r="A195" s="27"/>
      <c r="B195" s="45" t="s">
        <v>26</v>
      </c>
      <c r="C195" s="23"/>
      <c r="D195" s="23"/>
      <c r="E195" s="23"/>
      <c r="F195" s="23"/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17">
        <f>SUM(G195:K195)</f>
        <v>0</v>
      </c>
      <c r="M195" s="41"/>
      <c r="N195" s="41"/>
      <c r="O195" s="41"/>
      <c r="P195" s="41"/>
      <c r="Q195" s="41"/>
      <c r="R195" s="41"/>
    </row>
    <row r="196" spans="1:18" ht="15.75" hidden="1" customHeight="1" outlineLevel="1" x14ac:dyDescent="0.25">
      <c r="A196" s="69" t="s">
        <v>50</v>
      </c>
      <c r="B196" s="47" t="s">
        <v>28</v>
      </c>
      <c r="C196" s="24"/>
      <c r="D196" s="24"/>
      <c r="E196" s="24"/>
      <c r="F196" s="24"/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17">
        <f t="shared" si="41"/>
        <v>0</v>
      </c>
      <c r="M196" s="41"/>
      <c r="N196" s="41"/>
      <c r="O196" s="41"/>
      <c r="P196" s="41"/>
      <c r="Q196" s="41"/>
      <c r="R196" s="41"/>
    </row>
    <row r="197" spans="1:18" ht="220.5" hidden="1" customHeight="1" outlineLevel="1" x14ac:dyDescent="0.25">
      <c r="A197" s="71" t="s">
        <v>55</v>
      </c>
      <c r="B197" s="49" t="s">
        <v>56</v>
      </c>
      <c r="C197" s="28"/>
      <c r="D197" s="28"/>
      <c r="E197" s="28"/>
      <c r="F197" s="28"/>
      <c r="G197" s="44"/>
      <c r="H197" s="44"/>
      <c r="I197" s="44"/>
      <c r="J197" s="44"/>
      <c r="K197" s="44"/>
      <c r="L197" s="44"/>
      <c r="M197" s="82"/>
      <c r="N197" s="82"/>
      <c r="O197" s="82"/>
      <c r="P197" s="82"/>
      <c r="Q197" s="82"/>
      <c r="R197" s="82"/>
    </row>
    <row r="198" spans="1:18" ht="15.75" hidden="1" customHeight="1" outlineLevel="1" x14ac:dyDescent="0.25">
      <c r="A198" s="22"/>
      <c r="B198" s="45" t="s">
        <v>26</v>
      </c>
      <c r="C198" s="23"/>
      <c r="D198" s="23"/>
      <c r="E198" s="23"/>
      <c r="F198" s="23"/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17">
        <f>SUM(G198:K198)</f>
        <v>0</v>
      </c>
      <c r="M198" s="41"/>
      <c r="N198" s="41"/>
      <c r="O198" s="41"/>
      <c r="P198" s="41"/>
      <c r="Q198" s="41"/>
      <c r="R198" s="41"/>
    </row>
    <row r="199" spans="1:18" ht="15.75" hidden="1" customHeight="1" outlineLevel="1" x14ac:dyDescent="0.25">
      <c r="A199" s="69" t="s">
        <v>57</v>
      </c>
      <c r="B199" s="47" t="s">
        <v>28</v>
      </c>
      <c r="C199" s="24"/>
      <c r="D199" s="24"/>
      <c r="E199" s="24"/>
      <c r="F199" s="24"/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17">
        <f t="shared" si="41"/>
        <v>0</v>
      </c>
      <c r="M199" s="41"/>
      <c r="N199" s="41"/>
      <c r="O199" s="41"/>
      <c r="P199" s="41"/>
      <c r="Q199" s="41"/>
      <c r="R199" s="41"/>
    </row>
    <row r="200" spans="1:18" ht="173.25" hidden="1" customHeight="1" outlineLevel="1" x14ac:dyDescent="0.25">
      <c r="A200" s="25" t="s">
        <v>62</v>
      </c>
      <c r="B200" s="18" t="s">
        <v>63</v>
      </c>
      <c r="C200" s="18"/>
      <c r="D200" s="18"/>
      <c r="E200" s="18"/>
      <c r="F200" s="18"/>
      <c r="G200" s="44"/>
      <c r="H200" s="44"/>
      <c r="I200" s="44"/>
      <c r="J200" s="44"/>
      <c r="K200" s="44"/>
      <c r="L200" s="44"/>
      <c r="M200" s="82"/>
      <c r="N200" s="82"/>
      <c r="O200" s="82"/>
      <c r="P200" s="82"/>
      <c r="Q200" s="82"/>
      <c r="R200" s="82"/>
    </row>
    <row r="201" spans="1:18" ht="15.75" hidden="1" customHeight="1" outlineLevel="1" x14ac:dyDescent="0.25">
      <c r="A201" s="22"/>
      <c r="B201" s="45" t="s">
        <v>26</v>
      </c>
      <c r="C201" s="23"/>
      <c r="D201" s="23"/>
      <c r="E201" s="23"/>
      <c r="F201" s="23"/>
      <c r="G201" s="48">
        <f>+G202</f>
        <v>0</v>
      </c>
      <c r="H201" s="17">
        <f>+H202</f>
        <v>10000</v>
      </c>
      <c r="I201" s="17">
        <f t="shared" ref="I201:K201" si="42">+I202</f>
        <v>0</v>
      </c>
      <c r="J201" s="17">
        <f t="shared" si="42"/>
        <v>0</v>
      </c>
      <c r="K201" s="17">
        <f t="shared" si="42"/>
        <v>90000</v>
      </c>
      <c r="L201" s="17">
        <f>SUM(G201:K201)</f>
        <v>100000</v>
      </c>
      <c r="M201" s="41"/>
      <c r="N201" s="41"/>
      <c r="O201" s="41"/>
      <c r="P201" s="41"/>
      <c r="Q201" s="41"/>
      <c r="R201" s="41"/>
    </row>
    <row r="202" spans="1:18" ht="15.75" hidden="1" customHeight="1" outlineLevel="1" x14ac:dyDescent="0.25">
      <c r="A202" s="15" t="s">
        <v>64</v>
      </c>
      <c r="B202" s="47" t="s">
        <v>28</v>
      </c>
      <c r="C202" s="24"/>
      <c r="D202" s="24"/>
      <c r="E202" s="24"/>
      <c r="F202" s="24"/>
      <c r="G202" s="48">
        <v>0</v>
      </c>
      <c r="H202" s="17">
        <v>10000</v>
      </c>
      <c r="I202" s="17">
        <v>0</v>
      </c>
      <c r="J202" s="17">
        <v>0</v>
      </c>
      <c r="K202" s="17">
        <v>90000</v>
      </c>
      <c r="L202" s="17">
        <f t="shared" si="41"/>
        <v>100000</v>
      </c>
      <c r="M202" s="41"/>
      <c r="N202" s="41"/>
      <c r="O202" s="41"/>
      <c r="P202" s="41"/>
      <c r="Q202" s="41"/>
      <c r="R202" s="41"/>
    </row>
    <row r="203" spans="1:18" collapsed="1" x14ac:dyDescent="0.25"/>
  </sheetData>
  <mergeCells count="47">
    <mergeCell ref="AG3:AI3"/>
    <mergeCell ref="AG4:AG5"/>
    <mergeCell ref="AH4:AH5"/>
    <mergeCell ref="AI4:AI5"/>
    <mergeCell ref="AL4:AL5"/>
    <mergeCell ref="AM4:AM5"/>
    <mergeCell ref="AO3:AQ3"/>
    <mergeCell ref="AO4:AO5"/>
    <mergeCell ref="AP4:AP5"/>
    <mergeCell ref="AQ4:AQ5"/>
    <mergeCell ref="A32:A33"/>
    <mergeCell ref="A40:A41"/>
    <mergeCell ref="AR3:AT3"/>
    <mergeCell ref="AR4:AR5"/>
    <mergeCell ref="AS4:AS5"/>
    <mergeCell ref="AT4:AT5"/>
    <mergeCell ref="Y4:Y5"/>
    <mergeCell ref="AA4:AA5"/>
    <mergeCell ref="Z4:Z5"/>
    <mergeCell ref="Y3:AA3"/>
    <mergeCell ref="AC3:AE3"/>
    <mergeCell ref="AC4:AC5"/>
    <mergeCell ref="AD4:AD5"/>
    <mergeCell ref="AE4:AE5"/>
    <mergeCell ref="AK3:AM3"/>
    <mergeCell ref="AK4:AK5"/>
    <mergeCell ref="A3:L3"/>
    <mergeCell ref="A4:A5"/>
    <mergeCell ref="B4:B5"/>
    <mergeCell ref="C4:F4"/>
    <mergeCell ref="G4:L4"/>
    <mergeCell ref="C183:F183"/>
    <mergeCell ref="S4:X4"/>
    <mergeCell ref="M4:R4"/>
    <mergeCell ref="A57:A58"/>
    <mergeCell ref="A63:A64"/>
    <mergeCell ref="A67:A68"/>
    <mergeCell ref="A180:L180"/>
    <mergeCell ref="A181:A182"/>
    <mergeCell ref="B181:B182"/>
    <mergeCell ref="C181:F181"/>
    <mergeCell ref="G181:L181"/>
    <mergeCell ref="A48:A49"/>
    <mergeCell ref="C6:F6"/>
    <mergeCell ref="A7:A13"/>
    <mergeCell ref="A16:A17"/>
    <mergeCell ref="A24:A2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3" manualBreakCount="3">
    <brk id="21" max="46" man="1"/>
    <brk id="55" max="46" man="1"/>
    <brk id="177" max="4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03"/>
  <sheetViews>
    <sheetView tabSelected="1" view="pageBreakPreview" zoomScale="80" zoomScaleNormal="75" zoomScaleSheetLayoutView="80" workbookViewId="0">
      <pane xSplit="6" ySplit="9" topLeftCell="G193" activePane="bottomRight" state="frozen"/>
      <selection activeCell="A180" sqref="A180:L180"/>
      <selection pane="topRight" activeCell="A180" sqref="A180:L180"/>
      <selection pane="bottomLeft" activeCell="A180" sqref="A180:L180"/>
      <selection pane="bottomRight" activeCell="D198" sqref="D198"/>
    </sheetView>
  </sheetViews>
  <sheetFormatPr defaultRowHeight="15" outlineLevelRow="1" x14ac:dyDescent="0.25"/>
  <cols>
    <col min="1" max="1" width="6.7109375" customWidth="1"/>
    <col min="2" max="2" width="52.7109375" customWidth="1"/>
    <col min="3" max="6" width="8.42578125" customWidth="1"/>
    <col min="7" max="11" width="16.42578125" customWidth="1"/>
    <col min="12" max="12" width="18.7109375" customWidth="1"/>
    <col min="14" max="14" width="11.7109375" bestFit="1" customWidth="1"/>
    <col min="15" max="15" width="14" bestFit="1" customWidth="1"/>
  </cols>
  <sheetData>
    <row r="1" spans="1:15" ht="18.75" x14ac:dyDescent="0.3">
      <c r="A1" s="1"/>
      <c r="B1" s="2"/>
      <c r="C1" s="2"/>
      <c r="D1" s="2"/>
      <c r="E1" s="2"/>
      <c r="F1" s="2"/>
      <c r="G1" s="3"/>
      <c r="H1" s="4"/>
      <c r="I1" s="117"/>
      <c r="J1" s="118"/>
      <c r="K1" s="117"/>
      <c r="L1" s="6" t="s">
        <v>0</v>
      </c>
    </row>
    <row r="2" spans="1:15" ht="57.75" customHeight="1" x14ac:dyDescent="0.25">
      <c r="A2" s="7"/>
      <c r="B2" s="8"/>
      <c r="C2" s="8"/>
      <c r="D2" s="8"/>
      <c r="E2" s="8"/>
      <c r="F2" s="8"/>
      <c r="G2" s="9"/>
      <c r="H2" s="10"/>
      <c r="I2" s="119"/>
      <c r="J2" s="186" t="s">
        <v>209</v>
      </c>
      <c r="K2" s="186"/>
      <c r="L2" s="187"/>
    </row>
    <row r="3" spans="1:15" ht="69.75" customHeight="1" x14ac:dyDescent="0.25">
      <c r="A3" s="167" t="s">
        <v>210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9"/>
    </row>
    <row r="4" spans="1:15" ht="22.5" customHeight="1" x14ac:dyDescent="0.25">
      <c r="A4" s="159" t="s">
        <v>2</v>
      </c>
      <c r="B4" s="160" t="s">
        <v>3</v>
      </c>
      <c r="C4" s="162" t="s">
        <v>4</v>
      </c>
      <c r="D4" s="162"/>
      <c r="E4" s="162"/>
      <c r="F4" s="162"/>
      <c r="G4" s="163" t="s">
        <v>5</v>
      </c>
      <c r="H4" s="163"/>
      <c r="I4" s="163"/>
      <c r="J4" s="163"/>
      <c r="K4" s="163"/>
      <c r="L4" s="163"/>
    </row>
    <row r="5" spans="1:15" ht="47.25" x14ac:dyDescent="0.25">
      <c r="A5" s="159"/>
      <c r="B5" s="161"/>
      <c r="C5" s="13" t="s">
        <v>6</v>
      </c>
      <c r="D5" s="13" t="s">
        <v>7</v>
      </c>
      <c r="E5" s="13" t="s">
        <v>8</v>
      </c>
      <c r="F5" s="13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</row>
    <row r="6" spans="1:15" ht="15.75" x14ac:dyDescent="0.25">
      <c r="A6" s="15">
        <v>1</v>
      </c>
      <c r="B6" s="15">
        <v>2</v>
      </c>
      <c r="C6" s="172">
        <v>3</v>
      </c>
      <c r="D6" s="173"/>
      <c r="E6" s="173"/>
      <c r="F6" s="174"/>
      <c r="G6" s="15">
        <v>4</v>
      </c>
      <c r="H6" s="15">
        <v>5</v>
      </c>
      <c r="I6" s="15">
        <v>6</v>
      </c>
      <c r="J6" s="15">
        <v>7</v>
      </c>
      <c r="K6" s="15">
        <v>8</v>
      </c>
      <c r="L6" s="15">
        <v>9</v>
      </c>
    </row>
    <row r="7" spans="1:15" ht="15.75" x14ac:dyDescent="0.25">
      <c r="A7" s="175"/>
      <c r="B7" s="16" t="s">
        <v>16</v>
      </c>
      <c r="C7" s="16"/>
      <c r="D7" s="16"/>
      <c r="E7" s="16"/>
      <c r="F7" s="16"/>
      <c r="G7" s="30">
        <f>+G15+G23+G39+G47+G31+G56</f>
        <v>1938607.6</v>
      </c>
      <c r="H7" s="30">
        <f t="shared" ref="H7:L7" si="0">+H15+H23+H39+H47+H31+H56</f>
        <v>2160688.9</v>
      </c>
      <c r="I7" s="30">
        <f t="shared" si="0"/>
        <v>1918383</v>
      </c>
      <c r="J7" s="30">
        <f t="shared" si="0"/>
        <v>1744659.2000000002</v>
      </c>
      <c r="K7" s="30">
        <f t="shared" si="0"/>
        <v>2603220.9</v>
      </c>
      <c r="L7" s="17">
        <f t="shared" si="0"/>
        <v>10365559.6</v>
      </c>
    </row>
    <row r="8" spans="1:15" ht="15.75" x14ac:dyDescent="0.25">
      <c r="A8" s="176"/>
      <c r="B8" s="18" t="s">
        <v>17</v>
      </c>
      <c r="C8" s="18"/>
      <c r="D8" s="18"/>
      <c r="E8" s="18"/>
      <c r="F8" s="18"/>
      <c r="G8" s="30">
        <f>+G17+G25+G33+G41+G49+G58</f>
        <v>1837515.7999999998</v>
      </c>
      <c r="H8" s="30">
        <f>+H17+H25+H33+H41+H49+H58+H64</f>
        <v>2048016.2</v>
      </c>
      <c r="I8" s="30">
        <f t="shared" ref="I8:K8" si="1">+I17+I25+I33+I41+I49+I58</f>
        <v>1818345.8</v>
      </c>
      <c r="J8" s="30">
        <f t="shared" si="1"/>
        <v>1653681.0999999999</v>
      </c>
      <c r="K8" s="30">
        <f t="shared" si="1"/>
        <v>2467471.7000000002</v>
      </c>
      <c r="L8" s="17">
        <f>+L17+L25+L33+L41+L49+L58+L64</f>
        <v>9825030.5999999996</v>
      </c>
    </row>
    <row r="9" spans="1:15" ht="15.75" x14ac:dyDescent="0.25">
      <c r="A9" s="176"/>
      <c r="B9" s="18" t="s">
        <v>18</v>
      </c>
      <c r="C9" s="18"/>
      <c r="D9" s="18"/>
      <c r="E9" s="18"/>
      <c r="F9" s="18"/>
      <c r="G9" s="30">
        <f>+G16+G24+G32+G40+G48+G57</f>
        <v>101091.8</v>
      </c>
      <c r="H9" s="30">
        <f>+H16+H24+H32+H40+H48+H57+H63</f>
        <v>112672.69999999991</v>
      </c>
      <c r="I9" s="30">
        <f t="shared" ref="I9:K9" si="2">+I16+I24+I32+I40+I48+I57+I63</f>
        <v>100037.20000000001</v>
      </c>
      <c r="J9" s="30">
        <f t="shared" si="2"/>
        <v>90978.1</v>
      </c>
      <c r="K9" s="30">
        <f t="shared" si="2"/>
        <v>135749.20000000001</v>
      </c>
      <c r="L9" s="17">
        <f>+L16+L24+L32+L40+L48+L57+L63</f>
        <v>540528.99999999988</v>
      </c>
      <c r="N9" s="19"/>
      <c r="O9" s="19"/>
    </row>
    <row r="10" spans="1:15" ht="15.75" x14ac:dyDescent="0.25">
      <c r="A10" s="176"/>
      <c r="B10" s="18" t="s">
        <v>19</v>
      </c>
      <c r="C10" s="18"/>
      <c r="D10" s="18"/>
      <c r="E10" s="18"/>
      <c r="F10" s="18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17">
        <f>SUM(G10:K10)</f>
        <v>0</v>
      </c>
    </row>
    <row r="11" spans="1:15" ht="31.5" x14ac:dyDescent="0.25">
      <c r="A11" s="176"/>
      <c r="B11" s="18" t="s">
        <v>20</v>
      </c>
      <c r="C11" s="18"/>
      <c r="D11" s="18"/>
      <c r="E11" s="18"/>
      <c r="F11" s="18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17">
        <f t="shared" ref="L11:L77" si="3">SUM(G11:K11)</f>
        <v>0</v>
      </c>
    </row>
    <row r="12" spans="1:15" ht="15.75" x14ac:dyDescent="0.25">
      <c r="A12" s="176"/>
      <c r="B12" s="18" t="s">
        <v>21</v>
      </c>
      <c r="C12" s="18"/>
      <c r="D12" s="18"/>
      <c r="E12" s="18"/>
      <c r="F12" s="18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17">
        <f t="shared" si="3"/>
        <v>0</v>
      </c>
    </row>
    <row r="13" spans="1:15" ht="15.75" x14ac:dyDescent="0.25">
      <c r="A13" s="176"/>
      <c r="B13" s="18" t="s">
        <v>22</v>
      </c>
      <c r="C13" s="18"/>
      <c r="D13" s="18"/>
      <c r="E13" s="18"/>
      <c r="F13" s="18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17">
        <f t="shared" si="3"/>
        <v>0</v>
      </c>
    </row>
    <row r="14" spans="1:15" ht="230.25" customHeight="1" outlineLevel="1" x14ac:dyDescent="0.25">
      <c r="A14" s="20" t="s">
        <v>23</v>
      </c>
      <c r="B14" s="21" t="s">
        <v>24</v>
      </c>
      <c r="C14" s="21"/>
      <c r="D14" s="21"/>
      <c r="E14" s="21"/>
      <c r="F14" s="21"/>
      <c r="G14" s="30"/>
      <c r="H14" s="30"/>
      <c r="I14" s="30"/>
      <c r="J14" s="30"/>
      <c r="K14" s="30"/>
      <c r="L14" s="17"/>
    </row>
    <row r="15" spans="1:15" ht="15.75" outlineLevel="1" x14ac:dyDescent="0.25">
      <c r="A15" s="22" t="s">
        <v>25</v>
      </c>
      <c r="B15" s="23" t="s">
        <v>26</v>
      </c>
      <c r="C15" s="23"/>
      <c r="D15" s="23"/>
      <c r="E15" s="23"/>
      <c r="F15" s="23"/>
      <c r="G15" s="30">
        <v>410279.29999999993</v>
      </c>
      <c r="H15" s="30">
        <v>1792769.5</v>
      </c>
      <c r="I15" s="30">
        <f>SUM(I16:I17)</f>
        <v>1885596.7</v>
      </c>
      <c r="J15" s="30">
        <v>1268554.8</v>
      </c>
      <c r="K15" s="30">
        <v>0</v>
      </c>
      <c r="L15" s="30">
        <f t="shared" si="3"/>
        <v>5357200.3</v>
      </c>
    </row>
    <row r="16" spans="1:15" ht="15.75" outlineLevel="1" x14ac:dyDescent="0.25">
      <c r="A16" s="177" t="s">
        <v>27</v>
      </c>
      <c r="B16" s="18" t="s">
        <v>28</v>
      </c>
      <c r="C16" s="24"/>
      <c r="D16" s="24"/>
      <c r="E16" s="24"/>
      <c r="F16" s="24"/>
      <c r="G16" s="30">
        <v>21394.699999999953</v>
      </c>
      <c r="H16" s="30">
        <v>93486.899999999907</v>
      </c>
      <c r="I16" s="30">
        <f>99400.8-385.4-687.9</f>
        <v>98327.500000000015</v>
      </c>
      <c r="J16" s="30">
        <f>66150.8+0.1</f>
        <v>66150.900000000009</v>
      </c>
      <c r="K16" s="30">
        <v>0</v>
      </c>
      <c r="L16" s="30">
        <f t="shared" si="3"/>
        <v>279359.99999999988</v>
      </c>
    </row>
    <row r="17" spans="1:12" ht="31.5" outlineLevel="1" x14ac:dyDescent="0.25">
      <c r="A17" s="178"/>
      <c r="B17" s="18" t="s">
        <v>29</v>
      </c>
      <c r="C17" s="24"/>
      <c r="D17" s="24"/>
      <c r="E17" s="24"/>
      <c r="F17" s="24"/>
      <c r="G17" s="30">
        <v>388884.6</v>
      </c>
      <c r="H17" s="30">
        <v>1699282.6</v>
      </c>
      <c r="I17" s="30">
        <f>1806779.1-7005.6-12504.3</f>
        <v>1787269.2</v>
      </c>
      <c r="J17" s="30">
        <v>1202403.8999999999</v>
      </c>
      <c r="K17" s="30">
        <v>0</v>
      </c>
      <c r="L17" s="30">
        <f t="shared" si="3"/>
        <v>5077840.3000000007</v>
      </c>
    </row>
    <row r="18" spans="1:12" ht="15.75" outlineLevel="1" x14ac:dyDescent="0.25">
      <c r="A18" s="25" t="s">
        <v>30</v>
      </c>
      <c r="B18" s="18" t="s">
        <v>19</v>
      </c>
      <c r="C18" s="18"/>
      <c r="D18" s="18"/>
      <c r="E18" s="18"/>
      <c r="F18" s="18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17">
        <f t="shared" si="3"/>
        <v>0</v>
      </c>
    </row>
    <row r="19" spans="1:12" ht="31.5" outlineLevel="1" x14ac:dyDescent="0.25">
      <c r="A19" s="25"/>
      <c r="B19" s="18" t="s">
        <v>31</v>
      </c>
      <c r="C19" s="18"/>
      <c r="D19" s="18"/>
      <c r="E19" s="18"/>
      <c r="F19" s="18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17">
        <f t="shared" si="3"/>
        <v>0</v>
      </c>
    </row>
    <row r="20" spans="1:12" ht="15.75" outlineLevel="1" x14ac:dyDescent="0.25">
      <c r="A20" s="25" t="s">
        <v>32</v>
      </c>
      <c r="B20" s="18" t="s">
        <v>21</v>
      </c>
      <c r="C20" s="18"/>
      <c r="D20" s="18"/>
      <c r="E20" s="18"/>
      <c r="F20" s="18"/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17">
        <f t="shared" si="3"/>
        <v>0</v>
      </c>
    </row>
    <row r="21" spans="1:12" ht="15.75" outlineLevel="1" x14ac:dyDescent="0.25">
      <c r="A21" s="25" t="s">
        <v>33</v>
      </c>
      <c r="B21" s="18" t="s">
        <v>22</v>
      </c>
      <c r="C21" s="18"/>
      <c r="D21" s="18"/>
      <c r="E21" s="18"/>
      <c r="F21" s="18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17">
        <f t="shared" si="3"/>
        <v>0</v>
      </c>
    </row>
    <row r="22" spans="1:12" ht="162" customHeight="1" outlineLevel="1" x14ac:dyDescent="0.25">
      <c r="A22" s="20" t="s">
        <v>34</v>
      </c>
      <c r="B22" s="18" t="s">
        <v>35</v>
      </c>
      <c r="C22" s="18"/>
      <c r="D22" s="18"/>
      <c r="E22" s="18"/>
      <c r="F22" s="18"/>
      <c r="G22" s="30"/>
      <c r="H22" s="30"/>
      <c r="I22" s="30"/>
      <c r="J22" s="30"/>
      <c r="K22" s="30"/>
      <c r="L22" s="17"/>
    </row>
    <row r="23" spans="1:12" ht="15.75" outlineLevel="1" x14ac:dyDescent="0.25">
      <c r="A23" s="22" t="s">
        <v>36</v>
      </c>
      <c r="B23" s="23" t="s">
        <v>26</v>
      </c>
      <c r="C23" s="23"/>
      <c r="D23" s="23"/>
      <c r="E23" s="23"/>
      <c r="F23" s="23"/>
      <c r="G23" s="30">
        <v>152214.5</v>
      </c>
      <c r="H23" s="30">
        <v>0</v>
      </c>
      <c r="I23" s="30">
        <f>22558.5-3614.4-2721.8-0.1</f>
        <v>16222.199999999999</v>
      </c>
      <c r="J23" s="30">
        <v>23238.5</v>
      </c>
      <c r="K23" s="30">
        <v>13918.7</v>
      </c>
      <c r="L23" s="17">
        <f t="shared" si="3"/>
        <v>205593.90000000002</v>
      </c>
    </row>
    <row r="24" spans="1:12" ht="15.75" outlineLevel="1" x14ac:dyDescent="0.25">
      <c r="A24" s="177" t="s">
        <v>37</v>
      </c>
      <c r="B24" s="18" t="s">
        <v>28</v>
      </c>
      <c r="C24" s="18"/>
      <c r="D24" s="18"/>
      <c r="E24" s="18"/>
      <c r="F24" s="18"/>
      <c r="G24" s="30">
        <v>7937.5</v>
      </c>
      <c r="H24" s="30">
        <v>0</v>
      </c>
      <c r="I24" s="30">
        <f>1176.4-188.5-141.9-0.1</f>
        <v>845.90000000000009</v>
      </c>
      <c r="J24" s="30">
        <v>1211.8</v>
      </c>
      <c r="K24" s="30">
        <f>725.8</f>
        <v>725.8</v>
      </c>
      <c r="L24" s="17">
        <f t="shared" si="3"/>
        <v>10720.999999999998</v>
      </c>
    </row>
    <row r="25" spans="1:12" ht="31.5" outlineLevel="1" x14ac:dyDescent="0.25">
      <c r="A25" s="178"/>
      <c r="B25" s="18" t="s">
        <v>29</v>
      </c>
      <c r="C25" s="18"/>
      <c r="D25" s="18"/>
      <c r="E25" s="18"/>
      <c r="F25" s="18"/>
      <c r="G25" s="30">
        <v>144277</v>
      </c>
      <c r="H25" s="30">
        <v>0</v>
      </c>
      <c r="I25" s="30">
        <f>21382.1-3425.9-2579.9</f>
        <v>15376.299999999997</v>
      </c>
      <c r="J25" s="30">
        <v>22026.7</v>
      </c>
      <c r="K25" s="30">
        <v>13192.9</v>
      </c>
      <c r="L25" s="17">
        <f t="shared" si="3"/>
        <v>194872.9</v>
      </c>
    </row>
    <row r="26" spans="1:12" ht="15.75" outlineLevel="1" x14ac:dyDescent="0.25">
      <c r="A26" s="25" t="s">
        <v>38</v>
      </c>
      <c r="B26" s="18" t="s">
        <v>19</v>
      </c>
      <c r="C26" s="18"/>
      <c r="D26" s="18"/>
      <c r="E26" s="18"/>
      <c r="F26" s="18"/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17">
        <f t="shared" si="3"/>
        <v>0</v>
      </c>
    </row>
    <row r="27" spans="1:12" ht="31.5" outlineLevel="1" x14ac:dyDescent="0.25">
      <c r="A27" s="25"/>
      <c r="B27" s="18" t="s">
        <v>31</v>
      </c>
      <c r="C27" s="18"/>
      <c r="D27" s="18"/>
      <c r="E27" s="18"/>
      <c r="F27" s="18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17">
        <f t="shared" si="3"/>
        <v>0</v>
      </c>
    </row>
    <row r="28" spans="1:12" ht="15.75" outlineLevel="1" x14ac:dyDescent="0.25">
      <c r="A28" s="25" t="s">
        <v>39</v>
      </c>
      <c r="B28" s="18" t="s">
        <v>21</v>
      </c>
      <c r="C28" s="18"/>
      <c r="D28" s="18"/>
      <c r="E28" s="18"/>
      <c r="F28" s="18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17">
        <f t="shared" si="3"/>
        <v>0</v>
      </c>
    </row>
    <row r="29" spans="1:12" ht="15.75" outlineLevel="1" x14ac:dyDescent="0.25">
      <c r="A29" s="25" t="s">
        <v>40</v>
      </c>
      <c r="B29" s="18" t="s">
        <v>22</v>
      </c>
      <c r="C29" s="18"/>
      <c r="D29" s="18"/>
      <c r="E29" s="18"/>
      <c r="F29" s="18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17">
        <f t="shared" si="3"/>
        <v>0</v>
      </c>
    </row>
    <row r="30" spans="1:12" ht="120.75" customHeight="1" outlineLevel="1" x14ac:dyDescent="0.25">
      <c r="A30" s="26" t="s">
        <v>41</v>
      </c>
      <c r="B30" s="18" t="s">
        <v>42</v>
      </c>
      <c r="C30" s="18"/>
      <c r="D30" s="18"/>
      <c r="E30" s="18"/>
      <c r="F30" s="18"/>
      <c r="G30" s="30"/>
      <c r="H30" s="30"/>
      <c r="I30" s="30"/>
      <c r="J30" s="30"/>
      <c r="K30" s="30"/>
      <c r="L30" s="17"/>
    </row>
    <row r="31" spans="1:12" ht="15.75" outlineLevel="1" x14ac:dyDescent="0.25">
      <c r="A31" s="27" t="s">
        <v>43</v>
      </c>
      <c r="B31" s="23" t="s">
        <v>26</v>
      </c>
      <c r="C31" s="23"/>
      <c r="D31" s="23"/>
      <c r="E31" s="23"/>
      <c r="F31" s="2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17">
        <f t="shared" si="3"/>
        <v>0</v>
      </c>
    </row>
    <row r="32" spans="1:12" ht="15.75" outlineLevel="1" x14ac:dyDescent="0.25">
      <c r="A32" s="177" t="s">
        <v>44</v>
      </c>
      <c r="B32" s="18" t="s">
        <v>28</v>
      </c>
      <c r="C32" s="24"/>
      <c r="D32" s="24"/>
      <c r="E32" s="24"/>
      <c r="F32" s="24"/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17">
        <f t="shared" si="3"/>
        <v>0</v>
      </c>
    </row>
    <row r="33" spans="1:12" ht="31.5" outlineLevel="1" x14ac:dyDescent="0.25">
      <c r="A33" s="178"/>
      <c r="B33" s="18" t="s">
        <v>29</v>
      </c>
      <c r="C33" s="24"/>
      <c r="D33" s="24"/>
      <c r="E33" s="24"/>
      <c r="F33" s="24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17">
        <f t="shared" si="3"/>
        <v>0</v>
      </c>
    </row>
    <row r="34" spans="1:12" ht="15.75" outlineLevel="1" x14ac:dyDescent="0.25">
      <c r="A34" s="25" t="s">
        <v>45</v>
      </c>
      <c r="B34" s="18" t="s">
        <v>19</v>
      </c>
      <c r="C34" s="18"/>
      <c r="D34" s="18"/>
      <c r="E34" s="18"/>
      <c r="F34" s="18"/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17">
        <f t="shared" si="3"/>
        <v>0</v>
      </c>
    </row>
    <row r="35" spans="1:12" ht="31.5" outlineLevel="1" x14ac:dyDescent="0.25">
      <c r="A35" s="25"/>
      <c r="B35" s="18" t="s">
        <v>31</v>
      </c>
      <c r="C35" s="18"/>
      <c r="D35" s="18"/>
      <c r="E35" s="18"/>
      <c r="F35" s="18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17">
        <f t="shared" si="3"/>
        <v>0</v>
      </c>
    </row>
    <row r="36" spans="1:12" ht="15.75" outlineLevel="1" x14ac:dyDescent="0.25">
      <c r="A36" s="25" t="s">
        <v>46</v>
      </c>
      <c r="B36" s="18" t="s">
        <v>21</v>
      </c>
      <c r="C36" s="18"/>
      <c r="D36" s="18"/>
      <c r="E36" s="18"/>
      <c r="F36" s="18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17">
        <f t="shared" si="3"/>
        <v>0</v>
      </c>
    </row>
    <row r="37" spans="1:12" ht="15.75" outlineLevel="1" x14ac:dyDescent="0.25">
      <c r="A37" s="25" t="s">
        <v>47</v>
      </c>
      <c r="B37" s="18" t="s">
        <v>22</v>
      </c>
      <c r="C37" s="18"/>
      <c r="D37" s="18"/>
      <c r="E37" s="18"/>
      <c r="F37" s="18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17">
        <f t="shared" si="3"/>
        <v>0</v>
      </c>
    </row>
    <row r="38" spans="1:12" ht="100.5" customHeight="1" outlineLevel="1" x14ac:dyDescent="0.25">
      <c r="A38" s="26" t="s">
        <v>48</v>
      </c>
      <c r="B38" s="18" t="s">
        <v>49</v>
      </c>
      <c r="C38" s="18"/>
      <c r="D38" s="18"/>
      <c r="E38" s="18"/>
      <c r="F38" s="18"/>
      <c r="G38" s="30"/>
      <c r="H38" s="30"/>
      <c r="I38" s="30"/>
      <c r="J38" s="30"/>
      <c r="K38" s="30"/>
      <c r="L38" s="17"/>
    </row>
    <row r="39" spans="1:12" ht="15.75" outlineLevel="1" x14ac:dyDescent="0.25">
      <c r="A39" s="27" t="s">
        <v>50</v>
      </c>
      <c r="B39" s="23" t="s">
        <v>26</v>
      </c>
      <c r="C39" s="23"/>
      <c r="D39" s="23"/>
      <c r="E39" s="23"/>
      <c r="F39" s="2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17">
        <f t="shared" si="3"/>
        <v>0</v>
      </c>
    </row>
    <row r="40" spans="1:12" ht="15.75" outlineLevel="1" x14ac:dyDescent="0.25">
      <c r="A40" s="177" t="s">
        <v>51</v>
      </c>
      <c r="B40" s="18" t="s">
        <v>28</v>
      </c>
      <c r="C40" s="24"/>
      <c r="D40" s="24"/>
      <c r="E40" s="24"/>
      <c r="F40" s="24"/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17">
        <f t="shared" si="3"/>
        <v>0</v>
      </c>
    </row>
    <row r="41" spans="1:12" ht="31.5" outlineLevel="1" x14ac:dyDescent="0.25">
      <c r="A41" s="178"/>
      <c r="B41" s="18" t="s">
        <v>29</v>
      </c>
      <c r="C41" s="24"/>
      <c r="D41" s="24"/>
      <c r="E41" s="24"/>
      <c r="F41" s="24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17">
        <f t="shared" si="3"/>
        <v>0</v>
      </c>
    </row>
    <row r="42" spans="1:12" ht="15.75" outlineLevel="1" x14ac:dyDescent="0.25">
      <c r="A42" s="25" t="s">
        <v>52</v>
      </c>
      <c r="B42" s="18" t="s">
        <v>19</v>
      </c>
      <c r="C42" s="18"/>
      <c r="D42" s="18"/>
      <c r="E42" s="18"/>
      <c r="F42" s="18"/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17">
        <f t="shared" si="3"/>
        <v>0</v>
      </c>
    </row>
    <row r="43" spans="1:12" ht="31.5" outlineLevel="1" x14ac:dyDescent="0.25">
      <c r="A43" s="25"/>
      <c r="B43" s="18" t="s">
        <v>31</v>
      </c>
      <c r="C43" s="18"/>
      <c r="D43" s="18"/>
      <c r="E43" s="18"/>
      <c r="F43" s="18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17">
        <f t="shared" si="3"/>
        <v>0</v>
      </c>
    </row>
    <row r="44" spans="1:12" ht="15.75" outlineLevel="1" x14ac:dyDescent="0.25">
      <c r="A44" s="25" t="s">
        <v>53</v>
      </c>
      <c r="B44" s="18" t="s">
        <v>21</v>
      </c>
      <c r="C44" s="18"/>
      <c r="D44" s="18"/>
      <c r="E44" s="18"/>
      <c r="F44" s="18"/>
      <c r="G44" s="17">
        <v>0</v>
      </c>
      <c r="H44" s="17">
        <v>0</v>
      </c>
      <c r="I44" s="17">
        <v>0</v>
      </c>
      <c r="J44" s="30">
        <v>0</v>
      </c>
      <c r="K44" s="30">
        <v>0</v>
      </c>
      <c r="L44" s="17">
        <f t="shared" si="3"/>
        <v>0</v>
      </c>
    </row>
    <row r="45" spans="1:12" ht="15.75" outlineLevel="1" x14ac:dyDescent="0.25">
      <c r="A45" s="25" t="s">
        <v>54</v>
      </c>
      <c r="B45" s="18" t="s">
        <v>22</v>
      </c>
      <c r="C45" s="18"/>
      <c r="D45" s="18"/>
      <c r="E45" s="18"/>
      <c r="F45" s="18"/>
      <c r="G45" s="17">
        <v>0</v>
      </c>
      <c r="H45" s="17">
        <v>0</v>
      </c>
      <c r="I45" s="17">
        <v>0</v>
      </c>
      <c r="J45" s="30">
        <v>0</v>
      </c>
      <c r="K45" s="30">
        <v>0</v>
      </c>
      <c r="L45" s="17">
        <f t="shared" si="3"/>
        <v>0</v>
      </c>
    </row>
    <row r="46" spans="1:12" ht="330.75" outlineLevel="1" x14ac:dyDescent="0.25">
      <c r="A46" s="20" t="s">
        <v>55</v>
      </c>
      <c r="B46" s="28" t="s">
        <v>240</v>
      </c>
      <c r="C46" s="28"/>
      <c r="D46" s="28"/>
      <c r="E46" s="28"/>
      <c r="F46" s="28"/>
      <c r="G46" s="17"/>
      <c r="H46" s="17"/>
      <c r="I46" s="17"/>
      <c r="J46" s="30"/>
      <c r="K46" s="30"/>
      <c r="L46" s="17"/>
    </row>
    <row r="47" spans="1:12" ht="15.75" outlineLevel="1" x14ac:dyDescent="0.25">
      <c r="A47" s="22" t="s">
        <v>57</v>
      </c>
      <c r="B47" s="23" t="s">
        <v>26</v>
      </c>
      <c r="C47" s="23"/>
      <c r="D47" s="23"/>
      <c r="E47" s="23"/>
      <c r="F47" s="23"/>
      <c r="G47" s="17">
        <v>72245.3</v>
      </c>
      <c r="H47" s="17">
        <v>0</v>
      </c>
      <c r="I47" s="17">
        <v>0</v>
      </c>
      <c r="J47" s="30">
        <v>0</v>
      </c>
      <c r="K47" s="30">
        <f>352000+188000</f>
        <v>540000</v>
      </c>
      <c r="L47" s="17">
        <f t="shared" si="3"/>
        <v>612245.30000000005</v>
      </c>
    </row>
    <row r="48" spans="1:12" ht="15.75" outlineLevel="1" x14ac:dyDescent="0.25">
      <c r="A48" s="177" t="s">
        <v>58</v>
      </c>
      <c r="B48" s="18" t="s">
        <v>28</v>
      </c>
      <c r="C48" s="24"/>
      <c r="D48" s="24"/>
      <c r="E48" s="24"/>
      <c r="F48" s="24"/>
      <c r="G48" s="17">
        <v>3767.3000000000029</v>
      </c>
      <c r="H48" s="17">
        <v>0</v>
      </c>
      <c r="I48" s="17">
        <v>0</v>
      </c>
      <c r="J48" s="30">
        <v>0</v>
      </c>
      <c r="K48" s="30">
        <f>18355.7+(9803.6-0.1)</f>
        <v>28159.200000000001</v>
      </c>
      <c r="L48" s="17">
        <f t="shared" si="3"/>
        <v>31926.500000000004</v>
      </c>
    </row>
    <row r="49" spans="1:12" ht="31.5" outlineLevel="1" x14ac:dyDescent="0.25">
      <c r="A49" s="178"/>
      <c r="B49" s="18" t="s">
        <v>29</v>
      </c>
      <c r="C49" s="24"/>
      <c r="D49" s="24"/>
      <c r="E49" s="24"/>
      <c r="F49" s="24"/>
      <c r="G49" s="17">
        <f>68478</f>
        <v>68478</v>
      </c>
      <c r="H49" s="17">
        <v>0</v>
      </c>
      <c r="I49" s="17">
        <v>0</v>
      </c>
      <c r="J49" s="30">
        <v>0</v>
      </c>
      <c r="K49" s="30">
        <f>333644.3+(178196.4+0.1)</f>
        <v>511840.8</v>
      </c>
      <c r="L49" s="17">
        <f t="shared" si="3"/>
        <v>580318.80000000005</v>
      </c>
    </row>
    <row r="50" spans="1:12" ht="15.75" outlineLevel="1" x14ac:dyDescent="0.25">
      <c r="A50" s="25" t="s">
        <v>59</v>
      </c>
      <c r="B50" s="18" t="s">
        <v>19</v>
      </c>
      <c r="C50" s="18"/>
      <c r="D50" s="18"/>
      <c r="E50" s="18"/>
      <c r="F50" s="18"/>
      <c r="G50" s="17">
        <v>0</v>
      </c>
      <c r="H50" s="17">
        <v>0</v>
      </c>
      <c r="I50" s="17">
        <v>0</v>
      </c>
      <c r="J50" s="30">
        <v>0</v>
      </c>
      <c r="K50" s="30">
        <v>0</v>
      </c>
      <c r="L50" s="17">
        <f t="shared" si="3"/>
        <v>0</v>
      </c>
    </row>
    <row r="51" spans="1:12" ht="31.5" outlineLevel="1" x14ac:dyDescent="0.25">
      <c r="A51" s="25"/>
      <c r="B51" s="18" t="s">
        <v>31</v>
      </c>
      <c r="C51" s="18"/>
      <c r="D51" s="18"/>
      <c r="E51" s="18"/>
      <c r="F51" s="18"/>
      <c r="G51" s="17">
        <v>0</v>
      </c>
      <c r="H51" s="17">
        <v>0</v>
      </c>
      <c r="I51" s="17">
        <v>0</v>
      </c>
      <c r="J51" s="30">
        <v>0</v>
      </c>
      <c r="K51" s="30">
        <v>0</v>
      </c>
      <c r="L51" s="17">
        <f t="shared" si="3"/>
        <v>0</v>
      </c>
    </row>
    <row r="52" spans="1:12" ht="15.75" outlineLevel="1" x14ac:dyDescent="0.25">
      <c r="A52" s="25" t="s">
        <v>60</v>
      </c>
      <c r="B52" s="18" t="s">
        <v>21</v>
      </c>
      <c r="C52" s="18"/>
      <c r="D52" s="18"/>
      <c r="E52" s="18"/>
      <c r="F52" s="18"/>
      <c r="G52" s="17">
        <v>0</v>
      </c>
      <c r="H52" s="17">
        <v>0</v>
      </c>
      <c r="I52" s="17">
        <v>0</v>
      </c>
      <c r="J52" s="30">
        <v>0</v>
      </c>
      <c r="K52" s="30">
        <v>0</v>
      </c>
      <c r="L52" s="17">
        <f t="shared" si="3"/>
        <v>0</v>
      </c>
    </row>
    <row r="53" spans="1:12" ht="15.75" outlineLevel="1" x14ac:dyDescent="0.25">
      <c r="A53" s="25" t="s">
        <v>61</v>
      </c>
      <c r="B53" s="18" t="s">
        <v>22</v>
      </c>
      <c r="C53" s="18"/>
      <c r="D53" s="18"/>
      <c r="E53" s="18"/>
      <c r="F53" s="18"/>
      <c r="G53" s="17">
        <v>0</v>
      </c>
      <c r="H53" s="17">
        <v>0</v>
      </c>
      <c r="I53" s="17">
        <v>0</v>
      </c>
      <c r="J53" s="30">
        <v>0</v>
      </c>
      <c r="K53" s="30">
        <v>0</v>
      </c>
      <c r="L53" s="17">
        <f t="shared" si="3"/>
        <v>0</v>
      </c>
    </row>
    <row r="54" spans="1:12" ht="94.5" outlineLevel="1" x14ac:dyDescent="0.25">
      <c r="A54" s="25" t="s">
        <v>204</v>
      </c>
      <c r="B54" s="18" t="s">
        <v>220</v>
      </c>
      <c r="C54" s="18"/>
      <c r="D54" s="18"/>
      <c r="E54" s="18"/>
      <c r="F54" s="18"/>
      <c r="G54" s="17">
        <v>12336</v>
      </c>
      <c r="H54" s="17">
        <v>0</v>
      </c>
      <c r="I54" s="17">
        <v>0</v>
      </c>
      <c r="J54" s="30">
        <v>0</v>
      </c>
      <c r="K54" s="30">
        <v>0</v>
      </c>
      <c r="L54" s="17">
        <f t="shared" si="3"/>
        <v>12336</v>
      </c>
    </row>
    <row r="55" spans="1:12" ht="164.25" customHeight="1" outlineLevel="1" x14ac:dyDescent="0.25">
      <c r="A55" s="25" t="s">
        <v>62</v>
      </c>
      <c r="B55" s="18" t="s">
        <v>63</v>
      </c>
      <c r="C55" s="18"/>
      <c r="D55" s="18"/>
      <c r="E55" s="18"/>
      <c r="F55" s="18"/>
      <c r="G55" s="29"/>
      <c r="H55" s="29"/>
      <c r="I55" s="29"/>
      <c r="J55" s="29"/>
      <c r="K55" s="29"/>
      <c r="L55" s="17"/>
    </row>
    <row r="56" spans="1:12" ht="15.75" outlineLevel="1" x14ac:dyDescent="0.25">
      <c r="A56" s="22" t="s">
        <v>64</v>
      </c>
      <c r="B56" s="23" t="s">
        <v>26</v>
      </c>
      <c r="C56" s="23"/>
      <c r="D56" s="23"/>
      <c r="E56" s="23"/>
      <c r="F56" s="23"/>
      <c r="G56" s="17">
        <v>1303868.5</v>
      </c>
      <c r="H56" s="17">
        <f>367919.4</f>
        <v>367919.4</v>
      </c>
      <c r="I56" s="30">
        <f>17659.1-753.7-341.3</f>
        <v>16564.099999999999</v>
      </c>
      <c r="J56" s="30">
        <v>452865.9</v>
      </c>
      <c r="K56" s="30">
        <v>2049302.2</v>
      </c>
      <c r="L56" s="17">
        <f t="shared" si="3"/>
        <v>4190520.0999999996</v>
      </c>
    </row>
    <row r="57" spans="1:12" ht="15.75" outlineLevel="1" x14ac:dyDescent="0.25">
      <c r="A57" s="177" t="s">
        <v>65</v>
      </c>
      <c r="B57" s="18" t="s">
        <v>28</v>
      </c>
      <c r="C57" s="24"/>
      <c r="D57" s="24"/>
      <c r="E57" s="24"/>
      <c r="F57" s="24"/>
      <c r="G57" s="17">
        <v>67992.300000000047</v>
      </c>
      <c r="H57" s="30">
        <f>11846+0.1</f>
        <v>11846.1</v>
      </c>
      <c r="I57" s="30">
        <f>920.8-39.2-17.8</f>
        <v>863.8</v>
      </c>
      <c r="J57" s="30">
        <v>23615.4</v>
      </c>
      <c r="K57" s="30">
        <f>106864.1+0.1</f>
        <v>106864.20000000001</v>
      </c>
      <c r="L57" s="17">
        <f t="shared" si="3"/>
        <v>211181.80000000008</v>
      </c>
    </row>
    <row r="58" spans="1:12" ht="31.5" outlineLevel="1" x14ac:dyDescent="0.25">
      <c r="A58" s="178"/>
      <c r="B58" s="18" t="s">
        <v>29</v>
      </c>
      <c r="C58" s="24"/>
      <c r="D58" s="24"/>
      <c r="E58" s="24"/>
      <c r="F58" s="24"/>
      <c r="G58" s="17">
        <v>1235876.2</v>
      </c>
      <c r="H58" s="30">
        <f>215321.9</f>
        <v>215321.9</v>
      </c>
      <c r="I58" s="30">
        <f>16738.3-714.5-323.5</f>
        <v>15700.3</v>
      </c>
      <c r="J58" s="30">
        <v>429250.5</v>
      </c>
      <c r="K58" s="30">
        <f>1942438.1-0.1</f>
        <v>1942438</v>
      </c>
      <c r="L58" s="17">
        <f t="shared" si="3"/>
        <v>3838586.9</v>
      </c>
    </row>
    <row r="59" spans="1:12" ht="15.75" outlineLevel="1" x14ac:dyDescent="0.25">
      <c r="A59" s="25" t="s">
        <v>66</v>
      </c>
      <c r="B59" s="18" t="s">
        <v>19</v>
      </c>
      <c r="C59" s="18"/>
      <c r="D59" s="18"/>
      <c r="E59" s="18"/>
      <c r="F59" s="18"/>
      <c r="G59" s="17">
        <v>0</v>
      </c>
      <c r="H59" s="17">
        <v>0</v>
      </c>
      <c r="I59" s="30">
        <v>0</v>
      </c>
      <c r="J59" s="30">
        <v>0</v>
      </c>
      <c r="K59" s="30">
        <v>0</v>
      </c>
      <c r="L59" s="17">
        <f t="shared" si="3"/>
        <v>0</v>
      </c>
    </row>
    <row r="60" spans="1:12" ht="31.5" outlineLevel="1" x14ac:dyDescent="0.25">
      <c r="A60" s="25"/>
      <c r="B60" s="18" t="s">
        <v>31</v>
      </c>
      <c r="C60" s="18"/>
      <c r="D60" s="18"/>
      <c r="E60" s="18"/>
      <c r="F60" s="18"/>
      <c r="G60" s="17">
        <v>0</v>
      </c>
      <c r="H60" s="17">
        <v>0</v>
      </c>
      <c r="I60" s="17">
        <v>0</v>
      </c>
      <c r="J60" s="30">
        <v>0</v>
      </c>
      <c r="K60" s="30">
        <v>0</v>
      </c>
      <c r="L60" s="17">
        <f t="shared" si="3"/>
        <v>0</v>
      </c>
    </row>
    <row r="61" spans="1:12" ht="15.75" outlineLevel="1" x14ac:dyDescent="0.25">
      <c r="A61" s="25" t="s">
        <v>67</v>
      </c>
      <c r="B61" s="18" t="s">
        <v>21</v>
      </c>
      <c r="C61" s="18"/>
      <c r="D61" s="18"/>
      <c r="E61" s="18"/>
      <c r="F61" s="18"/>
      <c r="G61" s="17">
        <v>0</v>
      </c>
      <c r="H61" s="17">
        <v>0</v>
      </c>
      <c r="I61" s="17">
        <v>0</v>
      </c>
      <c r="J61" s="30">
        <v>0</v>
      </c>
      <c r="K61" s="30">
        <v>0</v>
      </c>
      <c r="L61" s="17">
        <f t="shared" si="3"/>
        <v>0</v>
      </c>
    </row>
    <row r="62" spans="1:12" ht="15.75" outlineLevel="1" x14ac:dyDescent="0.25">
      <c r="A62" s="31" t="s">
        <v>68</v>
      </c>
      <c r="B62" s="32" t="s">
        <v>22</v>
      </c>
      <c r="C62" s="32"/>
      <c r="D62" s="32"/>
      <c r="E62" s="32"/>
      <c r="F62" s="32"/>
      <c r="G62" s="17">
        <v>0</v>
      </c>
      <c r="H62" s="17">
        <v>0</v>
      </c>
      <c r="I62" s="17">
        <v>0</v>
      </c>
      <c r="J62" s="30">
        <v>0</v>
      </c>
      <c r="K62" s="30">
        <v>0</v>
      </c>
      <c r="L62" s="17">
        <f t="shared" si="3"/>
        <v>0</v>
      </c>
    </row>
    <row r="63" spans="1:12" ht="15.75" outlineLevel="1" x14ac:dyDescent="0.25">
      <c r="A63" s="175" t="s">
        <v>69</v>
      </c>
      <c r="B63" s="18" t="s">
        <v>28</v>
      </c>
      <c r="C63" s="32"/>
      <c r="D63" s="32"/>
      <c r="E63" s="32"/>
      <c r="F63" s="32"/>
      <c r="G63" s="17">
        <v>0</v>
      </c>
      <c r="H63" s="100">
        <v>7339.7</v>
      </c>
      <c r="I63" s="17">
        <v>0</v>
      </c>
      <c r="J63" s="30">
        <v>0</v>
      </c>
      <c r="K63" s="30">
        <v>0</v>
      </c>
      <c r="L63" s="33">
        <f t="shared" ref="L63:L64" si="4">SUM(G63:K63)</f>
        <v>7339.7</v>
      </c>
    </row>
    <row r="64" spans="1:12" ht="78.75" outlineLevel="1" x14ac:dyDescent="0.25">
      <c r="A64" s="185"/>
      <c r="B64" s="32" t="s">
        <v>219</v>
      </c>
      <c r="C64" s="32"/>
      <c r="D64" s="32"/>
      <c r="E64" s="32"/>
      <c r="F64" s="32"/>
      <c r="G64" s="17">
        <v>0</v>
      </c>
      <c r="H64" s="17">
        <v>133411.70000000001</v>
      </c>
      <c r="I64" s="17">
        <v>0</v>
      </c>
      <c r="J64" s="30">
        <v>0</v>
      </c>
      <c r="K64" s="30">
        <v>0</v>
      </c>
      <c r="L64" s="33">
        <f t="shared" si="4"/>
        <v>133411.70000000001</v>
      </c>
    </row>
    <row r="65" spans="1:12" ht="47.25" outlineLevel="1" x14ac:dyDescent="0.25">
      <c r="A65" s="34" t="s">
        <v>70</v>
      </c>
      <c r="B65" s="35" t="s">
        <v>71</v>
      </c>
      <c r="C65" s="36"/>
      <c r="D65" s="36"/>
      <c r="E65" s="36"/>
      <c r="F65" s="36"/>
      <c r="G65" s="17"/>
      <c r="H65" s="17"/>
      <c r="I65" s="17"/>
      <c r="J65" s="30"/>
      <c r="K65" s="30"/>
      <c r="L65" s="17"/>
    </row>
    <row r="66" spans="1:12" ht="15.75" outlineLevel="1" x14ac:dyDescent="0.25">
      <c r="A66" s="36" t="s">
        <v>72</v>
      </c>
      <c r="B66" s="37" t="s">
        <v>26</v>
      </c>
      <c r="C66" s="36"/>
      <c r="D66" s="36"/>
      <c r="E66" s="36"/>
      <c r="F66" s="36"/>
      <c r="G66" s="17">
        <v>0</v>
      </c>
      <c r="H66" s="17">
        <v>0</v>
      </c>
      <c r="I66" s="17">
        <v>0</v>
      </c>
      <c r="J66" s="30">
        <v>0</v>
      </c>
      <c r="K66" s="30">
        <v>0</v>
      </c>
      <c r="L66" s="17">
        <f t="shared" si="3"/>
        <v>0</v>
      </c>
    </row>
    <row r="67" spans="1:12" ht="15.75" outlineLevel="1" x14ac:dyDescent="0.25">
      <c r="A67" s="180" t="s">
        <v>73</v>
      </c>
      <c r="B67" s="37" t="s">
        <v>28</v>
      </c>
      <c r="C67" s="36"/>
      <c r="D67" s="36"/>
      <c r="E67" s="36"/>
      <c r="F67" s="36"/>
      <c r="G67" s="17">
        <v>0</v>
      </c>
      <c r="H67" s="17">
        <v>0</v>
      </c>
      <c r="I67" s="17">
        <v>0</v>
      </c>
      <c r="J67" s="30">
        <v>0</v>
      </c>
      <c r="K67" s="30">
        <v>0</v>
      </c>
      <c r="L67" s="17">
        <f t="shared" si="3"/>
        <v>0</v>
      </c>
    </row>
    <row r="68" spans="1:12" ht="31.5" outlineLevel="1" x14ac:dyDescent="0.25">
      <c r="A68" s="181"/>
      <c r="B68" s="37" t="s">
        <v>29</v>
      </c>
      <c r="C68" s="36"/>
      <c r="D68" s="36"/>
      <c r="E68" s="36"/>
      <c r="F68" s="36"/>
      <c r="G68" s="17">
        <v>0</v>
      </c>
      <c r="H68" s="17">
        <v>0</v>
      </c>
      <c r="I68" s="17">
        <v>0</v>
      </c>
      <c r="J68" s="30">
        <v>0</v>
      </c>
      <c r="K68" s="30">
        <v>0</v>
      </c>
      <c r="L68" s="17">
        <f t="shared" si="3"/>
        <v>0</v>
      </c>
    </row>
    <row r="69" spans="1:12" ht="15.75" outlineLevel="1" x14ac:dyDescent="0.25">
      <c r="A69" s="36" t="s">
        <v>74</v>
      </c>
      <c r="B69" s="37" t="s">
        <v>75</v>
      </c>
      <c r="C69" s="36"/>
      <c r="D69" s="36"/>
      <c r="E69" s="36"/>
      <c r="F69" s="36"/>
      <c r="G69" s="17">
        <v>0</v>
      </c>
      <c r="H69" s="17">
        <v>0</v>
      </c>
      <c r="I69" s="17">
        <v>0</v>
      </c>
      <c r="J69" s="30">
        <v>0</v>
      </c>
      <c r="K69" s="30">
        <v>0</v>
      </c>
      <c r="L69" s="17">
        <f t="shared" si="3"/>
        <v>0</v>
      </c>
    </row>
    <row r="70" spans="1:12" ht="31.5" outlineLevel="1" x14ac:dyDescent="0.25">
      <c r="A70" s="36"/>
      <c r="B70" s="37" t="s">
        <v>20</v>
      </c>
      <c r="C70" s="36"/>
      <c r="D70" s="36"/>
      <c r="E70" s="36"/>
      <c r="F70" s="36"/>
      <c r="G70" s="17">
        <v>0</v>
      </c>
      <c r="H70" s="17">
        <v>0</v>
      </c>
      <c r="I70" s="17">
        <v>0</v>
      </c>
      <c r="J70" s="30">
        <v>0</v>
      </c>
      <c r="K70" s="30">
        <v>0</v>
      </c>
      <c r="L70" s="17">
        <f t="shared" si="3"/>
        <v>0</v>
      </c>
    </row>
    <row r="71" spans="1:12" ht="15.75" outlineLevel="1" x14ac:dyDescent="0.25">
      <c r="A71" s="36" t="s">
        <v>76</v>
      </c>
      <c r="B71" s="37" t="s">
        <v>77</v>
      </c>
      <c r="C71" s="36"/>
      <c r="D71" s="36"/>
      <c r="E71" s="36"/>
      <c r="F71" s="36"/>
      <c r="G71" s="17">
        <v>0</v>
      </c>
      <c r="H71" s="17">
        <v>0</v>
      </c>
      <c r="I71" s="17">
        <v>0</v>
      </c>
      <c r="J71" s="30">
        <v>0</v>
      </c>
      <c r="K71" s="30">
        <v>0</v>
      </c>
      <c r="L71" s="17">
        <f t="shared" si="3"/>
        <v>0</v>
      </c>
    </row>
    <row r="72" spans="1:12" ht="15.75" outlineLevel="1" x14ac:dyDescent="0.25">
      <c r="A72" s="36" t="s">
        <v>78</v>
      </c>
      <c r="B72" s="37" t="s">
        <v>22</v>
      </c>
      <c r="C72" s="36"/>
      <c r="D72" s="36"/>
      <c r="E72" s="36"/>
      <c r="F72" s="36"/>
      <c r="G72" s="17">
        <v>0</v>
      </c>
      <c r="H72" s="17">
        <v>0</v>
      </c>
      <c r="I72" s="17">
        <v>0</v>
      </c>
      <c r="J72" s="30">
        <v>0</v>
      </c>
      <c r="K72" s="30">
        <v>0</v>
      </c>
      <c r="L72" s="17">
        <f t="shared" si="3"/>
        <v>0</v>
      </c>
    </row>
    <row r="73" spans="1:12" ht="126" outlineLevel="1" x14ac:dyDescent="0.25">
      <c r="A73" s="34" t="s">
        <v>79</v>
      </c>
      <c r="B73" s="35" t="s">
        <v>80</v>
      </c>
      <c r="C73" s="36"/>
      <c r="D73" s="36"/>
      <c r="E73" s="36"/>
      <c r="F73" s="36"/>
      <c r="G73" s="38"/>
      <c r="H73" s="38"/>
      <c r="I73" s="38"/>
      <c r="J73" s="144"/>
      <c r="K73" s="144"/>
      <c r="L73" s="17"/>
    </row>
    <row r="74" spans="1:12" ht="15.75" outlineLevel="1" x14ac:dyDescent="0.25">
      <c r="A74" s="36" t="s">
        <v>81</v>
      </c>
      <c r="B74" s="37" t="s">
        <v>26</v>
      </c>
      <c r="C74" s="36"/>
      <c r="D74" s="36"/>
      <c r="E74" s="36"/>
      <c r="F74" s="36"/>
      <c r="G74" s="17">
        <v>0</v>
      </c>
      <c r="H74" s="17">
        <v>0</v>
      </c>
      <c r="I74" s="17">
        <v>0</v>
      </c>
      <c r="J74" s="30">
        <v>0</v>
      </c>
      <c r="K74" s="30">
        <v>0</v>
      </c>
      <c r="L74" s="17">
        <f t="shared" si="3"/>
        <v>0</v>
      </c>
    </row>
    <row r="75" spans="1:12" ht="15.75" outlineLevel="1" x14ac:dyDescent="0.25">
      <c r="A75" s="36" t="s">
        <v>82</v>
      </c>
      <c r="B75" s="37" t="s">
        <v>28</v>
      </c>
      <c r="C75" s="36"/>
      <c r="D75" s="36"/>
      <c r="E75" s="36"/>
      <c r="F75" s="36"/>
      <c r="G75" s="17">
        <v>0</v>
      </c>
      <c r="H75" s="17">
        <v>0</v>
      </c>
      <c r="I75" s="17">
        <v>0</v>
      </c>
      <c r="J75" s="30">
        <v>0</v>
      </c>
      <c r="K75" s="30">
        <v>0</v>
      </c>
      <c r="L75" s="17">
        <f t="shared" si="3"/>
        <v>0</v>
      </c>
    </row>
    <row r="76" spans="1:12" ht="31.5" outlineLevel="1" x14ac:dyDescent="0.25">
      <c r="A76" s="36"/>
      <c r="B76" s="37" t="s">
        <v>29</v>
      </c>
      <c r="C76" s="36"/>
      <c r="D76" s="36"/>
      <c r="E76" s="36"/>
      <c r="F76" s="36"/>
      <c r="G76" s="17">
        <v>0</v>
      </c>
      <c r="H76" s="17">
        <v>0</v>
      </c>
      <c r="I76" s="17">
        <v>0</v>
      </c>
      <c r="J76" s="30">
        <v>0</v>
      </c>
      <c r="K76" s="30">
        <v>0</v>
      </c>
      <c r="L76" s="17">
        <f t="shared" si="3"/>
        <v>0</v>
      </c>
    </row>
    <row r="77" spans="1:12" ht="15.75" outlineLevel="1" x14ac:dyDescent="0.25">
      <c r="A77" s="36" t="s">
        <v>83</v>
      </c>
      <c r="B77" s="37" t="s">
        <v>75</v>
      </c>
      <c r="C77" s="36"/>
      <c r="D77" s="36"/>
      <c r="E77" s="36"/>
      <c r="F77" s="36"/>
      <c r="G77" s="17">
        <v>0</v>
      </c>
      <c r="H77" s="17">
        <v>0</v>
      </c>
      <c r="I77" s="17">
        <v>0</v>
      </c>
      <c r="J77" s="30">
        <v>0</v>
      </c>
      <c r="K77" s="30">
        <v>0</v>
      </c>
      <c r="L77" s="17">
        <f t="shared" si="3"/>
        <v>0</v>
      </c>
    </row>
    <row r="78" spans="1:12" ht="31.5" outlineLevel="1" x14ac:dyDescent="0.25">
      <c r="A78" s="36"/>
      <c r="B78" s="37" t="s">
        <v>20</v>
      </c>
      <c r="C78" s="36"/>
      <c r="D78" s="36"/>
      <c r="E78" s="36"/>
      <c r="F78" s="36"/>
      <c r="G78" s="17">
        <v>0</v>
      </c>
      <c r="H78" s="17">
        <v>0</v>
      </c>
      <c r="I78" s="17">
        <v>0</v>
      </c>
      <c r="J78" s="30">
        <v>0</v>
      </c>
      <c r="K78" s="30">
        <v>0</v>
      </c>
      <c r="L78" s="17">
        <f t="shared" ref="L78:L141" si="5">SUM(G78:K78)</f>
        <v>0</v>
      </c>
    </row>
    <row r="79" spans="1:12" ht="15.75" outlineLevel="1" x14ac:dyDescent="0.25">
      <c r="A79" s="36" t="s">
        <v>84</v>
      </c>
      <c r="B79" s="37" t="s">
        <v>77</v>
      </c>
      <c r="C79" s="36"/>
      <c r="D79" s="36"/>
      <c r="E79" s="36"/>
      <c r="F79" s="36"/>
      <c r="G79" s="17">
        <v>0</v>
      </c>
      <c r="H79" s="17">
        <v>0</v>
      </c>
      <c r="I79" s="17">
        <v>0</v>
      </c>
      <c r="J79" s="30">
        <v>0</v>
      </c>
      <c r="K79" s="30">
        <v>0</v>
      </c>
      <c r="L79" s="17">
        <f t="shared" si="5"/>
        <v>0</v>
      </c>
    </row>
    <row r="80" spans="1:12" ht="15.75" outlineLevel="1" x14ac:dyDescent="0.25">
      <c r="A80" s="36" t="s">
        <v>85</v>
      </c>
      <c r="B80" s="37" t="s">
        <v>22</v>
      </c>
      <c r="C80" s="36"/>
      <c r="D80" s="36"/>
      <c r="E80" s="36"/>
      <c r="F80" s="36"/>
      <c r="G80" s="17">
        <v>0</v>
      </c>
      <c r="H80" s="17">
        <v>0</v>
      </c>
      <c r="I80" s="17">
        <v>0</v>
      </c>
      <c r="J80" s="30">
        <v>0</v>
      </c>
      <c r="K80" s="30">
        <v>0</v>
      </c>
      <c r="L80" s="17">
        <f t="shared" si="5"/>
        <v>0</v>
      </c>
    </row>
    <row r="81" spans="1:12" ht="63" outlineLevel="1" x14ac:dyDescent="0.25">
      <c r="A81" s="34" t="s">
        <v>86</v>
      </c>
      <c r="B81" s="35" t="s">
        <v>87</v>
      </c>
      <c r="C81" s="36"/>
      <c r="D81" s="36"/>
      <c r="E81" s="36"/>
      <c r="F81" s="36"/>
      <c r="G81" s="38"/>
      <c r="H81" s="38"/>
      <c r="I81" s="38"/>
      <c r="J81" s="144"/>
      <c r="K81" s="144"/>
      <c r="L81" s="17"/>
    </row>
    <row r="82" spans="1:12" ht="15.75" outlineLevel="1" x14ac:dyDescent="0.25">
      <c r="A82" s="36" t="s">
        <v>88</v>
      </c>
      <c r="B82" s="37" t="s">
        <v>26</v>
      </c>
      <c r="C82" s="36"/>
      <c r="D82" s="36"/>
      <c r="E82" s="36"/>
      <c r="F82" s="36"/>
      <c r="G82" s="17">
        <v>0</v>
      </c>
      <c r="H82" s="17">
        <v>0</v>
      </c>
      <c r="I82" s="17">
        <v>0</v>
      </c>
      <c r="J82" s="30">
        <v>0</v>
      </c>
      <c r="K82" s="30">
        <v>0</v>
      </c>
      <c r="L82" s="17">
        <f t="shared" si="5"/>
        <v>0</v>
      </c>
    </row>
    <row r="83" spans="1:12" ht="15.75" outlineLevel="1" x14ac:dyDescent="0.25">
      <c r="A83" s="36" t="s">
        <v>89</v>
      </c>
      <c r="B83" s="37" t="s">
        <v>28</v>
      </c>
      <c r="C83" s="39"/>
      <c r="D83" s="39"/>
      <c r="E83" s="39"/>
      <c r="F83" s="39"/>
      <c r="G83" s="17">
        <v>0</v>
      </c>
      <c r="H83" s="17">
        <v>0</v>
      </c>
      <c r="I83" s="17">
        <v>0</v>
      </c>
      <c r="J83" s="30">
        <v>0</v>
      </c>
      <c r="K83" s="30">
        <v>0</v>
      </c>
      <c r="L83" s="17">
        <f t="shared" si="5"/>
        <v>0</v>
      </c>
    </row>
    <row r="84" spans="1:12" ht="31.5" outlineLevel="1" x14ac:dyDescent="0.25">
      <c r="A84" s="36"/>
      <c r="B84" s="37" t="s">
        <v>29</v>
      </c>
      <c r="C84" s="39"/>
      <c r="D84" s="39"/>
      <c r="E84" s="39"/>
      <c r="F84" s="39"/>
      <c r="G84" s="17">
        <v>0</v>
      </c>
      <c r="H84" s="17">
        <v>0</v>
      </c>
      <c r="I84" s="17">
        <v>0</v>
      </c>
      <c r="J84" s="30">
        <v>0</v>
      </c>
      <c r="K84" s="30">
        <v>0</v>
      </c>
      <c r="L84" s="17">
        <f t="shared" si="5"/>
        <v>0</v>
      </c>
    </row>
    <row r="85" spans="1:12" ht="15.75" outlineLevel="1" x14ac:dyDescent="0.25">
      <c r="A85" s="36" t="s">
        <v>90</v>
      </c>
      <c r="B85" s="37" t="s">
        <v>75</v>
      </c>
      <c r="C85" s="39"/>
      <c r="D85" s="39"/>
      <c r="E85" s="39"/>
      <c r="F85" s="39"/>
      <c r="G85" s="17">
        <v>0</v>
      </c>
      <c r="H85" s="17">
        <v>0</v>
      </c>
      <c r="I85" s="17">
        <v>0</v>
      </c>
      <c r="J85" s="30">
        <v>0</v>
      </c>
      <c r="K85" s="30">
        <v>0</v>
      </c>
      <c r="L85" s="17">
        <f t="shared" si="5"/>
        <v>0</v>
      </c>
    </row>
    <row r="86" spans="1:12" ht="31.5" outlineLevel="1" x14ac:dyDescent="0.25">
      <c r="A86" s="36"/>
      <c r="B86" s="37" t="s">
        <v>20</v>
      </c>
      <c r="C86" s="39"/>
      <c r="D86" s="39"/>
      <c r="E86" s="39"/>
      <c r="F86" s="39"/>
      <c r="G86" s="17">
        <v>0</v>
      </c>
      <c r="H86" s="17">
        <v>0</v>
      </c>
      <c r="I86" s="17">
        <v>0</v>
      </c>
      <c r="J86" s="30">
        <v>0</v>
      </c>
      <c r="K86" s="30">
        <v>0</v>
      </c>
      <c r="L86" s="17">
        <f t="shared" si="5"/>
        <v>0</v>
      </c>
    </row>
    <row r="87" spans="1:12" ht="15.75" outlineLevel="1" x14ac:dyDescent="0.25">
      <c r="A87" s="36" t="s">
        <v>91</v>
      </c>
      <c r="B87" s="37" t="s">
        <v>77</v>
      </c>
      <c r="C87" s="36"/>
      <c r="D87" s="36"/>
      <c r="E87" s="36"/>
      <c r="F87" s="36"/>
      <c r="G87" s="17">
        <v>0</v>
      </c>
      <c r="H87" s="17">
        <v>0</v>
      </c>
      <c r="I87" s="17">
        <v>0</v>
      </c>
      <c r="J87" s="30">
        <v>0</v>
      </c>
      <c r="K87" s="30">
        <v>0</v>
      </c>
      <c r="L87" s="17">
        <f t="shared" si="5"/>
        <v>0</v>
      </c>
    </row>
    <row r="88" spans="1:12" ht="15.75" outlineLevel="1" x14ac:dyDescent="0.25">
      <c r="A88" s="36" t="s">
        <v>92</v>
      </c>
      <c r="B88" s="37" t="s">
        <v>22</v>
      </c>
      <c r="C88" s="36"/>
      <c r="D88" s="36"/>
      <c r="E88" s="36"/>
      <c r="F88" s="36"/>
      <c r="G88" s="17">
        <v>0</v>
      </c>
      <c r="H88" s="17">
        <v>0</v>
      </c>
      <c r="I88" s="17">
        <v>0</v>
      </c>
      <c r="J88" s="30">
        <v>0</v>
      </c>
      <c r="K88" s="30">
        <v>0</v>
      </c>
      <c r="L88" s="17">
        <f t="shared" si="5"/>
        <v>0</v>
      </c>
    </row>
    <row r="89" spans="1:12" ht="94.5" outlineLevel="1" x14ac:dyDescent="0.25">
      <c r="A89" s="34" t="s">
        <v>93</v>
      </c>
      <c r="B89" s="35" t="s">
        <v>94</v>
      </c>
      <c r="C89" s="36"/>
      <c r="D89" s="36"/>
      <c r="E89" s="36"/>
      <c r="F89" s="36"/>
      <c r="G89" s="38"/>
      <c r="H89" s="38"/>
      <c r="I89" s="38"/>
      <c r="J89" s="144"/>
      <c r="K89" s="144"/>
      <c r="L89" s="17"/>
    </row>
    <row r="90" spans="1:12" ht="30" outlineLevel="1" x14ac:dyDescent="0.25">
      <c r="A90" s="36" t="s">
        <v>95</v>
      </c>
      <c r="B90" s="37" t="s">
        <v>26</v>
      </c>
      <c r="C90" s="93">
        <v>126</v>
      </c>
      <c r="D90" s="94" t="s">
        <v>212</v>
      </c>
      <c r="E90" s="142" t="s">
        <v>236</v>
      </c>
      <c r="F90" s="94" t="s">
        <v>213</v>
      </c>
      <c r="G90" s="17">
        <f>+G91</f>
        <v>337689.59999999998</v>
      </c>
      <c r="H90" s="17">
        <f t="shared" ref="H90:K90" si="6">+H91</f>
        <v>380575.1</v>
      </c>
      <c r="I90" s="17">
        <f t="shared" si="6"/>
        <v>459454.3</v>
      </c>
      <c r="J90" s="30">
        <f t="shared" si="6"/>
        <v>462854.7</v>
      </c>
      <c r="K90" s="30">
        <f t="shared" si="6"/>
        <v>485769.1</v>
      </c>
      <c r="L90" s="17">
        <f t="shared" ref="L90:L91" si="7">SUM(G90:K90)</f>
        <v>2126342.7999999998</v>
      </c>
    </row>
    <row r="91" spans="1:12" ht="30" outlineLevel="1" x14ac:dyDescent="0.25">
      <c r="A91" s="36" t="s">
        <v>96</v>
      </c>
      <c r="B91" s="37" t="s">
        <v>28</v>
      </c>
      <c r="C91" s="93">
        <v>126</v>
      </c>
      <c r="D91" s="94" t="s">
        <v>212</v>
      </c>
      <c r="E91" s="142" t="s">
        <v>237</v>
      </c>
      <c r="F91" s="94" t="s">
        <v>213</v>
      </c>
      <c r="G91" s="17">
        <v>337689.59999999998</v>
      </c>
      <c r="H91" s="17">
        <v>380575.1</v>
      </c>
      <c r="I91" s="17">
        <v>459454.3</v>
      </c>
      <c r="J91" s="30">
        <v>462854.7</v>
      </c>
      <c r="K91" s="30">
        <v>485769.1</v>
      </c>
      <c r="L91" s="17">
        <f t="shared" si="7"/>
        <v>2126342.7999999998</v>
      </c>
    </row>
    <row r="92" spans="1:12" ht="31.5" outlineLevel="1" x14ac:dyDescent="0.25">
      <c r="A92" s="36"/>
      <c r="B92" s="37" t="s">
        <v>29</v>
      </c>
      <c r="C92" s="36"/>
      <c r="D92" s="36"/>
      <c r="E92" s="36"/>
      <c r="F92" s="36"/>
      <c r="G92" s="17">
        <v>0</v>
      </c>
      <c r="H92" s="17">
        <v>0</v>
      </c>
      <c r="I92" s="17">
        <v>0</v>
      </c>
      <c r="J92" s="30">
        <v>0</v>
      </c>
      <c r="K92" s="30">
        <v>0</v>
      </c>
      <c r="L92" s="17">
        <f t="shared" si="5"/>
        <v>0</v>
      </c>
    </row>
    <row r="93" spans="1:12" ht="15.75" outlineLevel="1" x14ac:dyDescent="0.25">
      <c r="A93" s="36" t="s">
        <v>97</v>
      </c>
      <c r="B93" s="37" t="s">
        <v>75</v>
      </c>
      <c r="C93" s="36"/>
      <c r="D93" s="36"/>
      <c r="E93" s="36"/>
      <c r="F93" s="36"/>
      <c r="G93" s="17">
        <v>0</v>
      </c>
      <c r="H93" s="17">
        <v>0</v>
      </c>
      <c r="I93" s="17">
        <v>0</v>
      </c>
      <c r="J93" s="30">
        <v>0</v>
      </c>
      <c r="K93" s="30">
        <v>0</v>
      </c>
      <c r="L93" s="17">
        <f t="shared" si="5"/>
        <v>0</v>
      </c>
    </row>
    <row r="94" spans="1:12" ht="31.5" outlineLevel="1" x14ac:dyDescent="0.25">
      <c r="A94" s="36"/>
      <c r="B94" s="37" t="s">
        <v>20</v>
      </c>
      <c r="C94" s="36"/>
      <c r="D94" s="36"/>
      <c r="E94" s="36"/>
      <c r="F94" s="36"/>
      <c r="G94" s="17">
        <v>0</v>
      </c>
      <c r="H94" s="17">
        <v>0</v>
      </c>
      <c r="I94" s="17">
        <v>0</v>
      </c>
      <c r="J94" s="30">
        <v>0</v>
      </c>
      <c r="K94" s="30">
        <v>0</v>
      </c>
      <c r="L94" s="17">
        <f t="shared" si="5"/>
        <v>0</v>
      </c>
    </row>
    <row r="95" spans="1:12" ht="15.75" outlineLevel="1" x14ac:dyDescent="0.25">
      <c r="A95" s="36" t="s">
        <v>98</v>
      </c>
      <c r="B95" s="37" t="s">
        <v>77</v>
      </c>
      <c r="C95" s="36"/>
      <c r="D95" s="36"/>
      <c r="E95" s="36"/>
      <c r="F95" s="36"/>
      <c r="G95" s="17">
        <v>0</v>
      </c>
      <c r="H95" s="17">
        <v>0</v>
      </c>
      <c r="I95" s="17">
        <v>0</v>
      </c>
      <c r="J95" s="30">
        <v>0</v>
      </c>
      <c r="K95" s="30">
        <v>0</v>
      </c>
      <c r="L95" s="17">
        <f t="shared" si="5"/>
        <v>0</v>
      </c>
    </row>
    <row r="96" spans="1:12" ht="15.75" outlineLevel="1" x14ac:dyDescent="0.25">
      <c r="A96" s="36" t="s">
        <v>99</v>
      </c>
      <c r="B96" s="37" t="s">
        <v>22</v>
      </c>
      <c r="C96" s="36"/>
      <c r="D96" s="36"/>
      <c r="E96" s="36"/>
      <c r="F96" s="36"/>
      <c r="G96" s="17">
        <v>0</v>
      </c>
      <c r="H96" s="17">
        <v>0</v>
      </c>
      <c r="I96" s="17">
        <v>0</v>
      </c>
      <c r="J96" s="30">
        <v>0</v>
      </c>
      <c r="K96" s="30">
        <v>0</v>
      </c>
      <c r="L96" s="17">
        <f t="shared" si="5"/>
        <v>0</v>
      </c>
    </row>
    <row r="97" spans="1:12" ht="110.25" outlineLevel="1" x14ac:dyDescent="0.25">
      <c r="A97" s="34" t="s">
        <v>100</v>
      </c>
      <c r="B97" s="35" t="s">
        <v>101</v>
      </c>
      <c r="C97" s="36"/>
      <c r="D97" s="36"/>
      <c r="E97" s="36"/>
      <c r="F97" s="36"/>
      <c r="G97" s="38"/>
      <c r="H97" s="38"/>
      <c r="I97" s="38"/>
      <c r="J97" s="144"/>
      <c r="K97" s="144"/>
      <c r="L97" s="17"/>
    </row>
    <row r="98" spans="1:12" ht="15.75" outlineLevel="1" x14ac:dyDescent="0.25">
      <c r="A98" s="36" t="s">
        <v>102</v>
      </c>
      <c r="B98" s="37" t="s">
        <v>26</v>
      </c>
      <c r="C98" s="36"/>
      <c r="D98" s="36"/>
      <c r="E98" s="36"/>
      <c r="F98" s="36"/>
      <c r="G98" s="17">
        <v>0</v>
      </c>
      <c r="H98" s="17">
        <v>0</v>
      </c>
      <c r="I98" s="17">
        <v>0</v>
      </c>
      <c r="J98" s="30">
        <v>0</v>
      </c>
      <c r="K98" s="30">
        <v>0</v>
      </c>
      <c r="L98" s="17">
        <f t="shared" si="5"/>
        <v>0</v>
      </c>
    </row>
    <row r="99" spans="1:12" ht="15.75" outlineLevel="1" x14ac:dyDescent="0.25">
      <c r="A99" s="36" t="s">
        <v>103</v>
      </c>
      <c r="B99" s="37" t="s">
        <v>28</v>
      </c>
      <c r="C99" s="36"/>
      <c r="D99" s="36"/>
      <c r="E99" s="36"/>
      <c r="F99" s="36"/>
      <c r="G99" s="17">
        <v>0</v>
      </c>
      <c r="H99" s="17">
        <v>0</v>
      </c>
      <c r="I99" s="17">
        <v>0</v>
      </c>
      <c r="J99" s="30">
        <v>0</v>
      </c>
      <c r="K99" s="30">
        <v>0</v>
      </c>
      <c r="L99" s="17">
        <f t="shared" si="5"/>
        <v>0</v>
      </c>
    </row>
    <row r="100" spans="1:12" ht="31.5" outlineLevel="1" x14ac:dyDescent="0.25">
      <c r="A100" s="36"/>
      <c r="B100" s="37" t="s">
        <v>29</v>
      </c>
      <c r="C100" s="36"/>
      <c r="D100" s="36"/>
      <c r="E100" s="36"/>
      <c r="F100" s="36"/>
      <c r="G100" s="17">
        <v>0</v>
      </c>
      <c r="H100" s="17">
        <v>0</v>
      </c>
      <c r="I100" s="17">
        <v>0</v>
      </c>
      <c r="J100" s="30">
        <v>0</v>
      </c>
      <c r="K100" s="30">
        <v>0</v>
      </c>
      <c r="L100" s="17">
        <f t="shared" si="5"/>
        <v>0</v>
      </c>
    </row>
    <row r="101" spans="1:12" ht="15.75" outlineLevel="1" x14ac:dyDescent="0.25">
      <c r="A101" s="36" t="s">
        <v>104</v>
      </c>
      <c r="B101" s="37" t="s">
        <v>75</v>
      </c>
      <c r="C101" s="36"/>
      <c r="D101" s="36"/>
      <c r="E101" s="36"/>
      <c r="F101" s="36"/>
      <c r="G101" s="17">
        <v>0</v>
      </c>
      <c r="H101" s="17">
        <v>0</v>
      </c>
      <c r="I101" s="17">
        <v>0</v>
      </c>
      <c r="J101" s="30">
        <v>0</v>
      </c>
      <c r="K101" s="30">
        <v>0</v>
      </c>
      <c r="L101" s="17">
        <f t="shared" si="5"/>
        <v>0</v>
      </c>
    </row>
    <row r="102" spans="1:12" ht="31.5" outlineLevel="1" x14ac:dyDescent="0.25">
      <c r="A102" s="36"/>
      <c r="B102" s="37" t="s">
        <v>20</v>
      </c>
      <c r="C102" s="36"/>
      <c r="D102" s="36"/>
      <c r="E102" s="36"/>
      <c r="F102" s="36"/>
      <c r="G102" s="17">
        <v>0</v>
      </c>
      <c r="H102" s="17">
        <v>0</v>
      </c>
      <c r="I102" s="17">
        <v>0</v>
      </c>
      <c r="J102" s="30">
        <v>0</v>
      </c>
      <c r="K102" s="30">
        <v>0</v>
      </c>
      <c r="L102" s="17">
        <f t="shared" si="5"/>
        <v>0</v>
      </c>
    </row>
    <row r="103" spans="1:12" ht="15.75" outlineLevel="1" x14ac:dyDescent="0.25">
      <c r="A103" s="36" t="s">
        <v>105</v>
      </c>
      <c r="B103" s="37" t="s">
        <v>77</v>
      </c>
      <c r="C103" s="36"/>
      <c r="D103" s="36"/>
      <c r="E103" s="36"/>
      <c r="F103" s="36"/>
      <c r="G103" s="17">
        <v>0</v>
      </c>
      <c r="H103" s="17">
        <v>0</v>
      </c>
      <c r="I103" s="17">
        <v>0</v>
      </c>
      <c r="J103" s="30">
        <v>0</v>
      </c>
      <c r="K103" s="30">
        <v>0</v>
      </c>
      <c r="L103" s="17">
        <f t="shared" si="5"/>
        <v>0</v>
      </c>
    </row>
    <row r="104" spans="1:12" ht="15.75" outlineLevel="1" x14ac:dyDescent="0.25">
      <c r="A104" s="36" t="s">
        <v>106</v>
      </c>
      <c r="B104" s="37" t="s">
        <v>22</v>
      </c>
      <c r="C104" s="36"/>
      <c r="D104" s="36"/>
      <c r="E104" s="36"/>
      <c r="F104" s="36"/>
      <c r="G104" s="17">
        <v>0</v>
      </c>
      <c r="H104" s="17">
        <v>0</v>
      </c>
      <c r="I104" s="17">
        <v>0</v>
      </c>
      <c r="J104" s="30">
        <v>0</v>
      </c>
      <c r="K104" s="30">
        <v>0</v>
      </c>
      <c r="L104" s="17">
        <f t="shared" si="5"/>
        <v>0</v>
      </c>
    </row>
    <row r="105" spans="1:12" ht="141.75" outlineLevel="1" x14ac:dyDescent="0.25">
      <c r="A105" s="34" t="s">
        <v>107</v>
      </c>
      <c r="B105" s="35" t="s">
        <v>108</v>
      </c>
      <c r="C105" s="36"/>
      <c r="D105" s="36"/>
      <c r="E105" s="36"/>
      <c r="F105" s="36"/>
      <c r="G105" s="38"/>
      <c r="H105" s="38"/>
      <c r="I105" s="38"/>
      <c r="J105" s="144"/>
      <c r="K105" s="144"/>
      <c r="L105" s="17"/>
    </row>
    <row r="106" spans="1:12" ht="15.75" outlineLevel="1" x14ac:dyDescent="0.25">
      <c r="A106" s="36" t="s">
        <v>109</v>
      </c>
      <c r="B106" s="37" t="s">
        <v>26</v>
      </c>
      <c r="C106" s="36"/>
      <c r="D106" s="36"/>
      <c r="E106" s="36"/>
      <c r="F106" s="36"/>
      <c r="G106" s="17">
        <v>0</v>
      </c>
      <c r="H106" s="17">
        <v>0</v>
      </c>
      <c r="I106" s="17">
        <v>0</v>
      </c>
      <c r="J106" s="30">
        <v>0</v>
      </c>
      <c r="K106" s="30">
        <v>0</v>
      </c>
      <c r="L106" s="17">
        <f t="shared" si="5"/>
        <v>0</v>
      </c>
    </row>
    <row r="107" spans="1:12" ht="15.75" outlineLevel="1" x14ac:dyDescent="0.25">
      <c r="A107" s="36" t="s">
        <v>110</v>
      </c>
      <c r="B107" s="37" t="s">
        <v>28</v>
      </c>
      <c r="C107" s="36"/>
      <c r="D107" s="36"/>
      <c r="E107" s="36"/>
      <c r="F107" s="36"/>
      <c r="G107" s="17">
        <v>0</v>
      </c>
      <c r="H107" s="17">
        <v>0</v>
      </c>
      <c r="I107" s="17">
        <v>0</v>
      </c>
      <c r="J107" s="30">
        <v>0</v>
      </c>
      <c r="K107" s="30">
        <v>0</v>
      </c>
      <c r="L107" s="17">
        <f t="shared" si="5"/>
        <v>0</v>
      </c>
    </row>
    <row r="108" spans="1:12" ht="31.5" outlineLevel="1" x14ac:dyDescent="0.25">
      <c r="A108" s="36"/>
      <c r="B108" s="37" t="s">
        <v>29</v>
      </c>
      <c r="C108" s="36"/>
      <c r="D108" s="36"/>
      <c r="E108" s="36"/>
      <c r="F108" s="36"/>
      <c r="G108" s="17">
        <v>0</v>
      </c>
      <c r="H108" s="17">
        <v>0</v>
      </c>
      <c r="I108" s="17">
        <v>0</v>
      </c>
      <c r="J108" s="30">
        <v>0</v>
      </c>
      <c r="K108" s="30">
        <v>0</v>
      </c>
      <c r="L108" s="17">
        <f t="shared" si="5"/>
        <v>0</v>
      </c>
    </row>
    <row r="109" spans="1:12" ht="15.75" outlineLevel="1" x14ac:dyDescent="0.25">
      <c r="A109" s="36" t="s">
        <v>111</v>
      </c>
      <c r="B109" s="37" t="s">
        <v>75</v>
      </c>
      <c r="C109" s="36"/>
      <c r="D109" s="36"/>
      <c r="E109" s="36"/>
      <c r="F109" s="36"/>
      <c r="G109" s="17">
        <v>0</v>
      </c>
      <c r="H109" s="17">
        <v>0</v>
      </c>
      <c r="I109" s="17">
        <v>0</v>
      </c>
      <c r="J109" s="30">
        <v>0</v>
      </c>
      <c r="K109" s="30">
        <v>0</v>
      </c>
      <c r="L109" s="17">
        <f t="shared" si="5"/>
        <v>0</v>
      </c>
    </row>
    <row r="110" spans="1:12" ht="31.5" outlineLevel="1" x14ac:dyDescent="0.25">
      <c r="A110" s="36"/>
      <c r="B110" s="37" t="s">
        <v>20</v>
      </c>
      <c r="C110" s="36"/>
      <c r="D110" s="36"/>
      <c r="E110" s="36"/>
      <c r="F110" s="36"/>
      <c r="G110" s="17">
        <v>0</v>
      </c>
      <c r="H110" s="17">
        <v>0</v>
      </c>
      <c r="I110" s="17">
        <v>0</v>
      </c>
      <c r="J110" s="30">
        <v>0</v>
      </c>
      <c r="K110" s="30">
        <v>0</v>
      </c>
      <c r="L110" s="17">
        <f t="shared" si="5"/>
        <v>0</v>
      </c>
    </row>
    <row r="111" spans="1:12" ht="15.75" outlineLevel="1" x14ac:dyDescent="0.25">
      <c r="A111" s="36" t="s">
        <v>112</v>
      </c>
      <c r="B111" s="37" t="s">
        <v>77</v>
      </c>
      <c r="C111" s="36"/>
      <c r="D111" s="36"/>
      <c r="E111" s="36"/>
      <c r="F111" s="36"/>
      <c r="G111" s="17">
        <v>0</v>
      </c>
      <c r="H111" s="17">
        <v>0</v>
      </c>
      <c r="I111" s="17">
        <v>0</v>
      </c>
      <c r="J111" s="30">
        <v>0</v>
      </c>
      <c r="K111" s="30">
        <v>0</v>
      </c>
      <c r="L111" s="17">
        <f t="shared" si="5"/>
        <v>0</v>
      </c>
    </row>
    <row r="112" spans="1:12" ht="15.75" outlineLevel="1" x14ac:dyDescent="0.25">
      <c r="A112" s="36" t="s">
        <v>113</v>
      </c>
      <c r="B112" s="37" t="s">
        <v>22</v>
      </c>
      <c r="C112" s="36"/>
      <c r="D112" s="36"/>
      <c r="E112" s="36"/>
      <c r="F112" s="36"/>
      <c r="G112" s="17">
        <v>0</v>
      </c>
      <c r="H112" s="17">
        <v>0</v>
      </c>
      <c r="I112" s="17">
        <v>0</v>
      </c>
      <c r="J112" s="30">
        <v>0</v>
      </c>
      <c r="K112" s="30">
        <v>0</v>
      </c>
      <c r="L112" s="17">
        <f t="shared" si="5"/>
        <v>0</v>
      </c>
    </row>
    <row r="113" spans="1:12" ht="78.75" outlineLevel="1" x14ac:dyDescent="0.25">
      <c r="A113" s="34" t="s">
        <v>114</v>
      </c>
      <c r="B113" s="35" t="s">
        <v>115</v>
      </c>
      <c r="C113" s="36"/>
      <c r="D113" s="36"/>
      <c r="E113" s="36"/>
      <c r="F113" s="36"/>
      <c r="G113" s="38"/>
      <c r="H113" s="38"/>
      <c r="I113" s="38"/>
      <c r="J113" s="144"/>
      <c r="K113" s="144"/>
      <c r="L113" s="17"/>
    </row>
    <row r="114" spans="1:12" ht="15.75" outlineLevel="1" x14ac:dyDescent="0.25">
      <c r="A114" s="36" t="s">
        <v>116</v>
      </c>
      <c r="B114" s="37" t="s">
        <v>26</v>
      </c>
      <c r="C114" s="36"/>
      <c r="D114" s="36"/>
      <c r="E114" s="36"/>
      <c r="F114" s="36"/>
      <c r="G114" s="17">
        <v>0</v>
      </c>
      <c r="H114" s="17">
        <v>0</v>
      </c>
      <c r="I114" s="17">
        <v>0</v>
      </c>
      <c r="J114" s="30">
        <v>0</v>
      </c>
      <c r="K114" s="30">
        <v>0</v>
      </c>
      <c r="L114" s="17">
        <f t="shared" si="5"/>
        <v>0</v>
      </c>
    </row>
    <row r="115" spans="1:12" ht="15.75" outlineLevel="1" x14ac:dyDescent="0.25">
      <c r="A115" s="36" t="s">
        <v>117</v>
      </c>
      <c r="B115" s="37" t="s">
        <v>28</v>
      </c>
      <c r="C115" s="36"/>
      <c r="D115" s="36"/>
      <c r="E115" s="36"/>
      <c r="F115" s="36"/>
      <c r="G115" s="17">
        <v>0</v>
      </c>
      <c r="H115" s="17">
        <v>0</v>
      </c>
      <c r="I115" s="17">
        <v>0</v>
      </c>
      <c r="J115" s="30">
        <v>0</v>
      </c>
      <c r="K115" s="30">
        <v>0</v>
      </c>
      <c r="L115" s="17">
        <f t="shared" si="5"/>
        <v>0</v>
      </c>
    </row>
    <row r="116" spans="1:12" ht="31.5" outlineLevel="1" x14ac:dyDescent="0.25">
      <c r="A116" s="36"/>
      <c r="B116" s="37" t="s">
        <v>29</v>
      </c>
      <c r="C116" s="36"/>
      <c r="D116" s="36"/>
      <c r="E116" s="36"/>
      <c r="F116" s="36"/>
      <c r="G116" s="17">
        <v>0</v>
      </c>
      <c r="H116" s="17">
        <v>0</v>
      </c>
      <c r="I116" s="17">
        <v>0</v>
      </c>
      <c r="J116" s="30">
        <v>0</v>
      </c>
      <c r="K116" s="30">
        <v>0</v>
      </c>
      <c r="L116" s="17">
        <f t="shared" si="5"/>
        <v>0</v>
      </c>
    </row>
    <row r="117" spans="1:12" ht="15.75" outlineLevel="1" x14ac:dyDescent="0.25">
      <c r="A117" s="36" t="s">
        <v>118</v>
      </c>
      <c r="B117" s="37" t="s">
        <v>75</v>
      </c>
      <c r="C117" s="36"/>
      <c r="D117" s="36"/>
      <c r="E117" s="36"/>
      <c r="F117" s="36"/>
      <c r="G117" s="17">
        <v>0</v>
      </c>
      <c r="H117" s="17">
        <v>0</v>
      </c>
      <c r="I117" s="17">
        <v>0</v>
      </c>
      <c r="J117" s="30">
        <v>0</v>
      </c>
      <c r="K117" s="30">
        <v>0</v>
      </c>
      <c r="L117" s="17">
        <f t="shared" si="5"/>
        <v>0</v>
      </c>
    </row>
    <row r="118" spans="1:12" ht="31.5" outlineLevel="1" x14ac:dyDescent="0.25">
      <c r="A118" s="36"/>
      <c r="B118" s="37" t="s">
        <v>20</v>
      </c>
      <c r="C118" s="36"/>
      <c r="D118" s="36"/>
      <c r="E118" s="36"/>
      <c r="F118" s="36"/>
      <c r="G118" s="17">
        <v>0</v>
      </c>
      <c r="H118" s="17">
        <v>0</v>
      </c>
      <c r="I118" s="17">
        <v>0</v>
      </c>
      <c r="J118" s="30">
        <v>0</v>
      </c>
      <c r="K118" s="30">
        <v>0</v>
      </c>
      <c r="L118" s="17">
        <f t="shared" si="5"/>
        <v>0</v>
      </c>
    </row>
    <row r="119" spans="1:12" ht="15.75" outlineLevel="1" x14ac:dyDescent="0.25">
      <c r="A119" s="36" t="s">
        <v>119</v>
      </c>
      <c r="B119" s="37" t="s">
        <v>77</v>
      </c>
      <c r="C119" s="36"/>
      <c r="D119" s="36"/>
      <c r="E119" s="36"/>
      <c r="F119" s="36"/>
      <c r="G119" s="17">
        <v>0</v>
      </c>
      <c r="H119" s="17">
        <v>0</v>
      </c>
      <c r="I119" s="17">
        <v>0</v>
      </c>
      <c r="J119" s="30">
        <v>0</v>
      </c>
      <c r="K119" s="30">
        <v>0</v>
      </c>
      <c r="L119" s="17">
        <f t="shared" si="5"/>
        <v>0</v>
      </c>
    </row>
    <row r="120" spans="1:12" ht="15.75" outlineLevel="1" x14ac:dyDescent="0.25">
      <c r="A120" s="36" t="s">
        <v>120</v>
      </c>
      <c r="B120" s="37" t="s">
        <v>22</v>
      </c>
      <c r="C120" s="36"/>
      <c r="D120" s="36"/>
      <c r="E120" s="36"/>
      <c r="F120" s="36"/>
      <c r="G120" s="17">
        <v>0</v>
      </c>
      <c r="H120" s="17">
        <v>0</v>
      </c>
      <c r="I120" s="17">
        <v>0</v>
      </c>
      <c r="J120" s="30">
        <v>0</v>
      </c>
      <c r="K120" s="30">
        <v>0</v>
      </c>
      <c r="L120" s="17">
        <f t="shared" si="5"/>
        <v>0</v>
      </c>
    </row>
    <row r="121" spans="1:12" ht="47.25" outlineLevel="1" x14ac:dyDescent="0.25">
      <c r="A121" s="34" t="s">
        <v>121</v>
      </c>
      <c r="B121" s="35" t="s">
        <v>122</v>
      </c>
      <c r="C121" s="36"/>
      <c r="D121" s="36"/>
      <c r="E121" s="36"/>
      <c r="F121" s="36"/>
      <c r="G121" s="38"/>
      <c r="H121" s="38"/>
      <c r="I121" s="38"/>
      <c r="J121" s="144"/>
      <c r="K121" s="144"/>
      <c r="L121" s="17"/>
    </row>
    <row r="122" spans="1:12" ht="15.75" outlineLevel="1" x14ac:dyDescent="0.25">
      <c r="A122" s="36" t="s">
        <v>123</v>
      </c>
      <c r="B122" s="37" t="s">
        <v>26</v>
      </c>
      <c r="C122" s="36"/>
      <c r="D122" s="36"/>
      <c r="E122" s="36"/>
      <c r="F122" s="36"/>
      <c r="G122" s="17">
        <v>0</v>
      </c>
      <c r="H122" s="17">
        <v>0</v>
      </c>
      <c r="I122" s="17">
        <v>0</v>
      </c>
      <c r="J122" s="30">
        <v>0</v>
      </c>
      <c r="K122" s="30">
        <v>0</v>
      </c>
      <c r="L122" s="17">
        <f t="shared" si="5"/>
        <v>0</v>
      </c>
    </row>
    <row r="123" spans="1:12" ht="15.75" outlineLevel="1" x14ac:dyDescent="0.25">
      <c r="A123" s="36" t="s">
        <v>124</v>
      </c>
      <c r="B123" s="37" t="s">
        <v>28</v>
      </c>
      <c r="C123" s="36"/>
      <c r="D123" s="36"/>
      <c r="E123" s="36"/>
      <c r="F123" s="36"/>
      <c r="G123" s="17">
        <v>0</v>
      </c>
      <c r="H123" s="17">
        <v>0</v>
      </c>
      <c r="I123" s="17">
        <v>0</v>
      </c>
      <c r="J123" s="30">
        <v>0</v>
      </c>
      <c r="K123" s="30">
        <v>0</v>
      </c>
      <c r="L123" s="17">
        <f t="shared" si="5"/>
        <v>0</v>
      </c>
    </row>
    <row r="124" spans="1:12" ht="31.5" outlineLevel="1" x14ac:dyDescent="0.25">
      <c r="A124" s="36"/>
      <c r="B124" s="37" t="s">
        <v>29</v>
      </c>
      <c r="C124" s="36"/>
      <c r="D124" s="36"/>
      <c r="E124" s="36"/>
      <c r="F124" s="36"/>
      <c r="G124" s="17">
        <v>0</v>
      </c>
      <c r="H124" s="17">
        <v>0</v>
      </c>
      <c r="I124" s="17">
        <v>0</v>
      </c>
      <c r="J124" s="30">
        <v>0</v>
      </c>
      <c r="K124" s="30">
        <v>0</v>
      </c>
      <c r="L124" s="17">
        <f t="shared" si="5"/>
        <v>0</v>
      </c>
    </row>
    <row r="125" spans="1:12" ht="15.75" outlineLevel="1" x14ac:dyDescent="0.25">
      <c r="A125" s="36" t="s">
        <v>125</v>
      </c>
      <c r="B125" s="37" t="s">
        <v>75</v>
      </c>
      <c r="C125" s="36"/>
      <c r="D125" s="36"/>
      <c r="E125" s="36"/>
      <c r="F125" s="36"/>
      <c r="G125" s="17">
        <v>0</v>
      </c>
      <c r="H125" s="17">
        <v>0</v>
      </c>
      <c r="I125" s="17">
        <v>0</v>
      </c>
      <c r="J125" s="30">
        <v>0</v>
      </c>
      <c r="K125" s="30">
        <v>0</v>
      </c>
      <c r="L125" s="17">
        <f t="shared" si="5"/>
        <v>0</v>
      </c>
    </row>
    <row r="126" spans="1:12" ht="31.5" outlineLevel="1" x14ac:dyDescent="0.25">
      <c r="A126" s="36"/>
      <c r="B126" s="37" t="s">
        <v>20</v>
      </c>
      <c r="C126" s="36"/>
      <c r="D126" s="36"/>
      <c r="E126" s="36"/>
      <c r="F126" s="36"/>
      <c r="G126" s="17">
        <v>0</v>
      </c>
      <c r="H126" s="17">
        <v>0</v>
      </c>
      <c r="I126" s="17">
        <v>0</v>
      </c>
      <c r="J126" s="30">
        <v>0</v>
      </c>
      <c r="K126" s="30">
        <v>0</v>
      </c>
      <c r="L126" s="17">
        <f t="shared" si="5"/>
        <v>0</v>
      </c>
    </row>
    <row r="127" spans="1:12" ht="15.75" outlineLevel="1" x14ac:dyDescent="0.25">
      <c r="A127" s="36" t="s">
        <v>126</v>
      </c>
      <c r="B127" s="37" t="s">
        <v>77</v>
      </c>
      <c r="C127" s="36"/>
      <c r="D127" s="36"/>
      <c r="E127" s="36"/>
      <c r="F127" s="36"/>
      <c r="G127" s="17">
        <v>0</v>
      </c>
      <c r="H127" s="17">
        <v>0</v>
      </c>
      <c r="I127" s="17">
        <v>0</v>
      </c>
      <c r="J127" s="30">
        <v>0</v>
      </c>
      <c r="K127" s="30">
        <v>0</v>
      </c>
      <c r="L127" s="17">
        <f t="shared" si="5"/>
        <v>0</v>
      </c>
    </row>
    <row r="128" spans="1:12" ht="15.75" outlineLevel="1" x14ac:dyDescent="0.25">
      <c r="A128" s="36" t="s">
        <v>127</v>
      </c>
      <c r="B128" s="37" t="s">
        <v>22</v>
      </c>
      <c r="C128" s="36"/>
      <c r="D128" s="36"/>
      <c r="E128" s="36"/>
      <c r="F128" s="36"/>
      <c r="G128" s="17">
        <v>0</v>
      </c>
      <c r="H128" s="17">
        <v>0</v>
      </c>
      <c r="I128" s="17">
        <v>0</v>
      </c>
      <c r="J128" s="30">
        <v>0</v>
      </c>
      <c r="K128" s="30">
        <v>0</v>
      </c>
      <c r="L128" s="17">
        <f t="shared" si="5"/>
        <v>0</v>
      </c>
    </row>
    <row r="129" spans="1:12" ht="141.75" outlineLevel="1" x14ac:dyDescent="0.25">
      <c r="A129" s="34" t="s">
        <v>128</v>
      </c>
      <c r="B129" s="40" t="s">
        <v>129</v>
      </c>
      <c r="C129" s="36"/>
      <c r="D129" s="36"/>
      <c r="E129" s="36"/>
      <c r="F129" s="36"/>
      <c r="G129" s="38"/>
      <c r="H129" s="38"/>
      <c r="I129" s="38"/>
      <c r="J129" s="144"/>
      <c r="K129" s="144"/>
      <c r="L129" s="17"/>
    </row>
    <row r="130" spans="1:12" ht="15.75" outlineLevel="1" x14ac:dyDescent="0.25">
      <c r="A130" s="36" t="s">
        <v>130</v>
      </c>
      <c r="B130" s="37" t="s">
        <v>26</v>
      </c>
      <c r="C130" s="36"/>
      <c r="D130" s="36"/>
      <c r="E130" s="36"/>
      <c r="F130" s="36"/>
      <c r="G130" s="17">
        <v>0</v>
      </c>
      <c r="H130" s="17">
        <v>0</v>
      </c>
      <c r="I130" s="17">
        <v>0</v>
      </c>
      <c r="J130" s="30">
        <v>0</v>
      </c>
      <c r="K130" s="30">
        <v>0</v>
      </c>
      <c r="L130" s="17">
        <f t="shared" si="5"/>
        <v>0</v>
      </c>
    </row>
    <row r="131" spans="1:12" ht="15.75" outlineLevel="1" x14ac:dyDescent="0.25">
      <c r="A131" s="36" t="s">
        <v>131</v>
      </c>
      <c r="B131" s="37" t="s">
        <v>28</v>
      </c>
      <c r="C131" s="36"/>
      <c r="D131" s="36"/>
      <c r="E131" s="36"/>
      <c r="F131" s="36"/>
      <c r="G131" s="17">
        <v>0</v>
      </c>
      <c r="H131" s="17">
        <v>0</v>
      </c>
      <c r="I131" s="17">
        <v>0</v>
      </c>
      <c r="J131" s="30">
        <v>0</v>
      </c>
      <c r="K131" s="30">
        <v>0</v>
      </c>
      <c r="L131" s="17">
        <f t="shared" si="5"/>
        <v>0</v>
      </c>
    </row>
    <row r="132" spans="1:12" ht="31.5" outlineLevel="1" x14ac:dyDescent="0.25">
      <c r="A132" s="36"/>
      <c r="B132" s="37" t="s">
        <v>29</v>
      </c>
      <c r="C132" s="36"/>
      <c r="D132" s="36"/>
      <c r="E132" s="36"/>
      <c r="F132" s="36"/>
      <c r="G132" s="17">
        <v>0</v>
      </c>
      <c r="H132" s="17">
        <v>0</v>
      </c>
      <c r="I132" s="17">
        <v>0</v>
      </c>
      <c r="J132" s="30">
        <v>0</v>
      </c>
      <c r="K132" s="30">
        <v>0</v>
      </c>
      <c r="L132" s="17">
        <f t="shared" si="5"/>
        <v>0</v>
      </c>
    </row>
    <row r="133" spans="1:12" ht="15.75" outlineLevel="1" x14ac:dyDescent="0.25">
      <c r="A133" s="36" t="s">
        <v>132</v>
      </c>
      <c r="B133" s="37" t="s">
        <v>75</v>
      </c>
      <c r="C133" s="36"/>
      <c r="D133" s="36"/>
      <c r="E133" s="36"/>
      <c r="F133" s="36"/>
      <c r="G133" s="17">
        <v>0</v>
      </c>
      <c r="H133" s="17">
        <v>0</v>
      </c>
      <c r="I133" s="17">
        <v>0</v>
      </c>
      <c r="J133" s="30">
        <v>0</v>
      </c>
      <c r="K133" s="30">
        <v>0</v>
      </c>
      <c r="L133" s="17">
        <f t="shared" si="5"/>
        <v>0</v>
      </c>
    </row>
    <row r="134" spans="1:12" ht="31.5" outlineLevel="1" x14ac:dyDescent="0.25">
      <c r="A134" s="36"/>
      <c r="B134" s="37" t="s">
        <v>20</v>
      </c>
      <c r="C134" s="36"/>
      <c r="D134" s="36"/>
      <c r="E134" s="36"/>
      <c r="F134" s="36"/>
      <c r="G134" s="17">
        <v>0</v>
      </c>
      <c r="H134" s="17">
        <v>0</v>
      </c>
      <c r="I134" s="17">
        <v>0</v>
      </c>
      <c r="J134" s="30">
        <v>0</v>
      </c>
      <c r="K134" s="30">
        <v>0</v>
      </c>
      <c r="L134" s="17">
        <f t="shared" si="5"/>
        <v>0</v>
      </c>
    </row>
    <row r="135" spans="1:12" ht="15.75" outlineLevel="1" x14ac:dyDescent="0.25">
      <c r="A135" s="36" t="s">
        <v>133</v>
      </c>
      <c r="B135" s="37" t="s">
        <v>77</v>
      </c>
      <c r="C135" s="36"/>
      <c r="D135" s="36"/>
      <c r="E135" s="36"/>
      <c r="F135" s="36"/>
      <c r="G135" s="17">
        <v>0</v>
      </c>
      <c r="H135" s="17">
        <v>0</v>
      </c>
      <c r="I135" s="17">
        <v>0</v>
      </c>
      <c r="J135" s="30">
        <v>0</v>
      </c>
      <c r="K135" s="30">
        <v>0</v>
      </c>
      <c r="L135" s="17">
        <f t="shared" si="5"/>
        <v>0</v>
      </c>
    </row>
    <row r="136" spans="1:12" ht="15.75" outlineLevel="1" x14ac:dyDescent="0.25">
      <c r="A136" s="36" t="s">
        <v>134</v>
      </c>
      <c r="B136" s="37" t="s">
        <v>22</v>
      </c>
      <c r="C136" s="36"/>
      <c r="D136" s="36"/>
      <c r="E136" s="36"/>
      <c r="F136" s="36"/>
      <c r="G136" s="17">
        <v>0</v>
      </c>
      <c r="H136" s="17">
        <v>0</v>
      </c>
      <c r="I136" s="17">
        <v>0</v>
      </c>
      <c r="J136" s="30">
        <v>0</v>
      </c>
      <c r="K136" s="30">
        <v>0</v>
      </c>
      <c r="L136" s="17">
        <f t="shared" si="5"/>
        <v>0</v>
      </c>
    </row>
    <row r="137" spans="1:12" ht="157.5" outlineLevel="1" x14ac:dyDescent="0.25">
      <c r="A137" s="34" t="s">
        <v>135</v>
      </c>
      <c r="B137" s="40" t="s">
        <v>136</v>
      </c>
      <c r="C137" s="36"/>
      <c r="D137" s="36"/>
      <c r="E137" s="36"/>
      <c r="F137" s="36"/>
      <c r="G137" s="17"/>
      <c r="H137" s="17"/>
      <c r="I137" s="17"/>
      <c r="J137" s="30"/>
      <c r="K137" s="30"/>
      <c r="L137" s="17"/>
    </row>
    <row r="138" spans="1:12" ht="15.75" outlineLevel="1" x14ac:dyDescent="0.25">
      <c r="A138" s="36" t="s">
        <v>137</v>
      </c>
      <c r="B138" s="37" t="s">
        <v>26</v>
      </c>
      <c r="C138" s="36"/>
      <c r="D138" s="36"/>
      <c r="E138" s="36"/>
      <c r="F138" s="36"/>
      <c r="G138" s="17">
        <v>0</v>
      </c>
      <c r="H138" s="17">
        <v>0</v>
      </c>
      <c r="I138" s="17">
        <v>0</v>
      </c>
      <c r="J138" s="30">
        <v>0</v>
      </c>
      <c r="K138" s="30">
        <v>0</v>
      </c>
      <c r="L138" s="17">
        <f t="shared" si="5"/>
        <v>0</v>
      </c>
    </row>
    <row r="139" spans="1:12" ht="15.75" outlineLevel="1" x14ac:dyDescent="0.25">
      <c r="A139" s="36" t="s">
        <v>138</v>
      </c>
      <c r="B139" s="37" t="s">
        <v>28</v>
      </c>
      <c r="C139" s="36"/>
      <c r="D139" s="36"/>
      <c r="E139" s="36"/>
      <c r="F139" s="36"/>
      <c r="G139" s="17">
        <v>0</v>
      </c>
      <c r="H139" s="17">
        <v>0</v>
      </c>
      <c r="I139" s="17">
        <v>0</v>
      </c>
      <c r="J139" s="30">
        <v>0</v>
      </c>
      <c r="K139" s="30">
        <v>0</v>
      </c>
      <c r="L139" s="17">
        <f t="shared" si="5"/>
        <v>0</v>
      </c>
    </row>
    <row r="140" spans="1:12" ht="31.5" outlineLevel="1" x14ac:dyDescent="0.25">
      <c r="A140" s="36"/>
      <c r="B140" s="37" t="s">
        <v>29</v>
      </c>
      <c r="C140" s="36"/>
      <c r="D140" s="36"/>
      <c r="E140" s="36"/>
      <c r="F140" s="36"/>
      <c r="G140" s="17">
        <v>0</v>
      </c>
      <c r="H140" s="17">
        <v>0</v>
      </c>
      <c r="I140" s="17">
        <v>0</v>
      </c>
      <c r="J140" s="30">
        <v>0</v>
      </c>
      <c r="K140" s="30">
        <v>0</v>
      </c>
      <c r="L140" s="17">
        <f t="shared" si="5"/>
        <v>0</v>
      </c>
    </row>
    <row r="141" spans="1:12" ht="15.75" outlineLevel="1" x14ac:dyDescent="0.25">
      <c r="A141" s="36" t="s">
        <v>139</v>
      </c>
      <c r="B141" s="37" t="s">
        <v>75</v>
      </c>
      <c r="C141" s="36"/>
      <c r="D141" s="36"/>
      <c r="E141" s="36"/>
      <c r="F141" s="36"/>
      <c r="G141" s="17">
        <v>0</v>
      </c>
      <c r="H141" s="17">
        <v>0</v>
      </c>
      <c r="I141" s="17">
        <v>0</v>
      </c>
      <c r="J141" s="30">
        <v>0</v>
      </c>
      <c r="K141" s="30">
        <v>0</v>
      </c>
      <c r="L141" s="17">
        <f t="shared" si="5"/>
        <v>0</v>
      </c>
    </row>
    <row r="142" spans="1:12" ht="31.5" outlineLevel="1" x14ac:dyDescent="0.25">
      <c r="A142" s="36"/>
      <c r="B142" s="37" t="s">
        <v>20</v>
      </c>
      <c r="C142" s="36"/>
      <c r="D142" s="36"/>
      <c r="E142" s="36"/>
      <c r="F142" s="36"/>
      <c r="G142" s="17">
        <v>0</v>
      </c>
      <c r="H142" s="17">
        <v>0</v>
      </c>
      <c r="I142" s="17">
        <v>0</v>
      </c>
      <c r="J142" s="30">
        <v>0</v>
      </c>
      <c r="K142" s="30">
        <v>0</v>
      </c>
      <c r="L142" s="17">
        <f t="shared" ref="L142:L176" si="8">SUM(G142:K142)</f>
        <v>0</v>
      </c>
    </row>
    <row r="143" spans="1:12" ht="15.75" outlineLevel="1" x14ac:dyDescent="0.25">
      <c r="A143" s="36" t="s">
        <v>140</v>
      </c>
      <c r="B143" s="37" t="s">
        <v>77</v>
      </c>
      <c r="C143" s="36"/>
      <c r="D143" s="36"/>
      <c r="E143" s="36"/>
      <c r="F143" s="36"/>
      <c r="G143" s="17">
        <v>0</v>
      </c>
      <c r="H143" s="17">
        <v>0</v>
      </c>
      <c r="I143" s="17">
        <v>0</v>
      </c>
      <c r="J143" s="30">
        <v>0</v>
      </c>
      <c r="K143" s="30">
        <v>0</v>
      </c>
      <c r="L143" s="17">
        <f t="shared" si="8"/>
        <v>0</v>
      </c>
    </row>
    <row r="144" spans="1:12" ht="15.75" outlineLevel="1" x14ac:dyDescent="0.25">
      <c r="A144" s="36" t="s">
        <v>141</v>
      </c>
      <c r="B144" s="37" t="s">
        <v>22</v>
      </c>
      <c r="C144" s="36"/>
      <c r="D144" s="36"/>
      <c r="E144" s="36"/>
      <c r="F144" s="36"/>
      <c r="G144" s="17">
        <v>0</v>
      </c>
      <c r="H144" s="17">
        <v>0</v>
      </c>
      <c r="I144" s="17">
        <v>0</v>
      </c>
      <c r="J144" s="30">
        <v>0</v>
      </c>
      <c r="K144" s="30">
        <v>0</v>
      </c>
      <c r="L144" s="17">
        <f t="shared" si="8"/>
        <v>0</v>
      </c>
    </row>
    <row r="145" spans="1:12" ht="78.75" outlineLevel="1" x14ac:dyDescent="0.25">
      <c r="A145" s="34" t="s">
        <v>142</v>
      </c>
      <c r="B145" s="40" t="s">
        <v>218</v>
      </c>
      <c r="C145" s="36"/>
      <c r="D145" s="36"/>
      <c r="E145" s="36"/>
      <c r="F145" s="36"/>
      <c r="G145" s="38"/>
      <c r="H145" s="38"/>
      <c r="I145" s="38"/>
      <c r="J145" s="144"/>
      <c r="K145" s="144"/>
      <c r="L145" s="17"/>
    </row>
    <row r="146" spans="1:12" ht="15.75" outlineLevel="1" x14ac:dyDescent="0.25">
      <c r="A146" s="36" t="s">
        <v>144</v>
      </c>
      <c r="B146" s="37" t="s">
        <v>26</v>
      </c>
      <c r="C146" s="36"/>
      <c r="D146" s="36"/>
      <c r="E146" s="36"/>
      <c r="F146" s="36"/>
      <c r="G146" s="17">
        <v>0</v>
      </c>
      <c r="H146" s="17">
        <v>0</v>
      </c>
      <c r="I146" s="17">
        <v>0</v>
      </c>
      <c r="J146" s="30">
        <v>0</v>
      </c>
      <c r="K146" s="30">
        <v>0</v>
      </c>
      <c r="L146" s="17">
        <f t="shared" si="8"/>
        <v>0</v>
      </c>
    </row>
    <row r="147" spans="1:12" ht="15.75" outlineLevel="1" x14ac:dyDescent="0.25">
      <c r="A147" s="36" t="s">
        <v>145</v>
      </c>
      <c r="B147" s="37" t="s">
        <v>28</v>
      </c>
      <c r="C147" s="36"/>
      <c r="D147" s="36"/>
      <c r="E147" s="36"/>
      <c r="F147" s="36"/>
      <c r="G147" s="17">
        <v>0</v>
      </c>
      <c r="H147" s="17">
        <v>0</v>
      </c>
      <c r="I147" s="17">
        <v>0</v>
      </c>
      <c r="J147" s="30">
        <v>0</v>
      </c>
      <c r="K147" s="30">
        <v>0</v>
      </c>
      <c r="L147" s="17">
        <f t="shared" si="8"/>
        <v>0</v>
      </c>
    </row>
    <row r="148" spans="1:12" ht="31.5" outlineLevel="1" x14ac:dyDescent="0.25">
      <c r="A148" s="36"/>
      <c r="B148" s="37" t="s">
        <v>29</v>
      </c>
      <c r="C148" s="36"/>
      <c r="D148" s="36"/>
      <c r="E148" s="36"/>
      <c r="F148" s="36"/>
      <c r="G148" s="17">
        <v>0</v>
      </c>
      <c r="H148" s="17">
        <v>0</v>
      </c>
      <c r="I148" s="17">
        <v>0</v>
      </c>
      <c r="J148" s="30">
        <v>0</v>
      </c>
      <c r="K148" s="30">
        <v>0</v>
      </c>
      <c r="L148" s="17">
        <f t="shared" si="8"/>
        <v>0</v>
      </c>
    </row>
    <row r="149" spans="1:12" ht="15.75" outlineLevel="1" x14ac:dyDescent="0.25">
      <c r="A149" s="36" t="s">
        <v>146</v>
      </c>
      <c r="B149" s="37" t="s">
        <v>75</v>
      </c>
      <c r="C149" s="36"/>
      <c r="D149" s="36"/>
      <c r="E149" s="36"/>
      <c r="F149" s="36"/>
      <c r="G149" s="17">
        <v>0</v>
      </c>
      <c r="H149" s="17">
        <v>0</v>
      </c>
      <c r="I149" s="17">
        <v>0</v>
      </c>
      <c r="J149" s="30">
        <v>0</v>
      </c>
      <c r="K149" s="30">
        <v>0</v>
      </c>
      <c r="L149" s="17">
        <f t="shared" si="8"/>
        <v>0</v>
      </c>
    </row>
    <row r="150" spans="1:12" ht="31.5" outlineLevel="1" x14ac:dyDescent="0.25">
      <c r="A150" s="36"/>
      <c r="B150" s="37" t="s">
        <v>20</v>
      </c>
      <c r="C150" s="36"/>
      <c r="D150" s="36"/>
      <c r="E150" s="36"/>
      <c r="F150" s="36"/>
      <c r="G150" s="17">
        <v>0</v>
      </c>
      <c r="H150" s="17">
        <v>0</v>
      </c>
      <c r="I150" s="17">
        <v>0</v>
      </c>
      <c r="J150" s="30">
        <v>0</v>
      </c>
      <c r="K150" s="30">
        <v>0</v>
      </c>
      <c r="L150" s="17">
        <f t="shared" si="8"/>
        <v>0</v>
      </c>
    </row>
    <row r="151" spans="1:12" ht="15.75" outlineLevel="1" x14ac:dyDescent="0.25">
      <c r="A151" s="36" t="s">
        <v>147</v>
      </c>
      <c r="B151" s="37" t="s">
        <v>77</v>
      </c>
      <c r="C151" s="36"/>
      <c r="D151" s="36"/>
      <c r="E151" s="36"/>
      <c r="F151" s="36"/>
      <c r="G151" s="17">
        <v>0</v>
      </c>
      <c r="H151" s="17">
        <v>0</v>
      </c>
      <c r="I151" s="17">
        <v>0</v>
      </c>
      <c r="J151" s="30">
        <v>0</v>
      </c>
      <c r="K151" s="30">
        <v>0</v>
      </c>
      <c r="L151" s="17">
        <f t="shared" si="8"/>
        <v>0</v>
      </c>
    </row>
    <row r="152" spans="1:12" ht="15.75" outlineLevel="1" x14ac:dyDescent="0.25">
      <c r="A152" s="36" t="s">
        <v>148</v>
      </c>
      <c r="B152" s="37" t="s">
        <v>22</v>
      </c>
      <c r="C152" s="36"/>
      <c r="D152" s="36"/>
      <c r="E152" s="36"/>
      <c r="F152" s="36"/>
      <c r="G152" s="17">
        <v>0</v>
      </c>
      <c r="H152" s="17">
        <v>0</v>
      </c>
      <c r="I152" s="17">
        <v>0</v>
      </c>
      <c r="J152" s="30">
        <v>0</v>
      </c>
      <c r="K152" s="30">
        <v>0</v>
      </c>
      <c r="L152" s="17">
        <f t="shared" si="8"/>
        <v>0</v>
      </c>
    </row>
    <row r="153" spans="1:12" ht="110.25" outlineLevel="1" x14ac:dyDescent="0.25">
      <c r="A153" s="34" t="s">
        <v>149</v>
      </c>
      <c r="B153" s="40" t="s">
        <v>150</v>
      </c>
      <c r="C153" s="36"/>
      <c r="D153" s="36"/>
      <c r="E153" s="36"/>
      <c r="F153" s="36"/>
      <c r="G153" s="38"/>
      <c r="H153" s="38"/>
      <c r="I153" s="38"/>
      <c r="J153" s="144"/>
      <c r="K153" s="144"/>
      <c r="L153" s="17"/>
    </row>
    <row r="154" spans="1:12" ht="15.75" outlineLevel="1" x14ac:dyDescent="0.25">
      <c r="A154" s="36" t="s">
        <v>151</v>
      </c>
      <c r="B154" s="37" t="s">
        <v>26</v>
      </c>
      <c r="C154" s="36"/>
      <c r="D154" s="36"/>
      <c r="E154" s="36"/>
      <c r="F154" s="36"/>
      <c r="G154" s="17">
        <v>0</v>
      </c>
      <c r="H154" s="17">
        <v>0</v>
      </c>
      <c r="I154" s="17">
        <v>0</v>
      </c>
      <c r="J154" s="30">
        <v>0</v>
      </c>
      <c r="K154" s="30">
        <v>0</v>
      </c>
      <c r="L154" s="17">
        <f t="shared" si="8"/>
        <v>0</v>
      </c>
    </row>
    <row r="155" spans="1:12" ht="15.75" outlineLevel="1" x14ac:dyDescent="0.25">
      <c r="A155" s="36" t="s">
        <v>152</v>
      </c>
      <c r="B155" s="37" t="s">
        <v>28</v>
      </c>
      <c r="C155" s="36"/>
      <c r="D155" s="36"/>
      <c r="E155" s="36"/>
      <c r="F155" s="36"/>
      <c r="G155" s="17">
        <v>0</v>
      </c>
      <c r="H155" s="17">
        <v>0</v>
      </c>
      <c r="I155" s="17">
        <v>0</v>
      </c>
      <c r="J155" s="30">
        <v>0</v>
      </c>
      <c r="K155" s="30">
        <v>0</v>
      </c>
      <c r="L155" s="17">
        <f t="shared" si="8"/>
        <v>0</v>
      </c>
    </row>
    <row r="156" spans="1:12" ht="31.5" outlineLevel="1" x14ac:dyDescent="0.25">
      <c r="A156" s="36"/>
      <c r="B156" s="37" t="s">
        <v>29</v>
      </c>
      <c r="C156" s="36"/>
      <c r="D156" s="36"/>
      <c r="E156" s="36"/>
      <c r="F156" s="36"/>
      <c r="G156" s="17">
        <v>0</v>
      </c>
      <c r="H156" s="17">
        <v>0</v>
      </c>
      <c r="I156" s="17">
        <v>0</v>
      </c>
      <c r="J156" s="30">
        <v>0</v>
      </c>
      <c r="K156" s="30">
        <v>0</v>
      </c>
      <c r="L156" s="17">
        <f t="shared" si="8"/>
        <v>0</v>
      </c>
    </row>
    <row r="157" spans="1:12" ht="15.75" outlineLevel="1" x14ac:dyDescent="0.25">
      <c r="A157" s="36" t="s">
        <v>153</v>
      </c>
      <c r="B157" s="37" t="s">
        <v>75</v>
      </c>
      <c r="C157" s="36"/>
      <c r="D157" s="36"/>
      <c r="E157" s="36"/>
      <c r="F157" s="36"/>
      <c r="G157" s="17">
        <v>0</v>
      </c>
      <c r="H157" s="17">
        <v>0</v>
      </c>
      <c r="I157" s="17">
        <v>0</v>
      </c>
      <c r="J157" s="30">
        <v>0</v>
      </c>
      <c r="K157" s="30">
        <v>0</v>
      </c>
      <c r="L157" s="17">
        <f t="shared" si="8"/>
        <v>0</v>
      </c>
    </row>
    <row r="158" spans="1:12" ht="31.5" outlineLevel="1" x14ac:dyDescent="0.25">
      <c r="A158" s="36"/>
      <c r="B158" s="37" t="s">
        <v>20</v>
      </c>
      <c r="C158" s="36"/>
      <c r="D158" s="36"/>
      <c r="E158" s="36"/>
      <c r="F158" s="36"/>
      <c r="G158" s="17">
        <v>0</v>
      </c>
      <c r="H158" s="17">
        <v>0</v>
      </c>
      <c r="I158" s="17">
        <v>0</v>
      </c>
      <c r="J158" s="30">
        <v>0</v>
      </c>
      <c r="K158" s="30">
        <v>0</v>
      </c>
      <c r="L158" s="17">
        <f t="shared" si="8"/>
        <v>0</v>
      </c>
    </row>
    <row r="159" spans="1:12" ht="15.75" outlineLevel="1" x14ac:dyDescent="0.25">
      <c r="A159" s="36" t="s">
        <v>154</v>
      </c>
      <c r="B159" s="37" t="s">
        <v>77</v>
      </c>
      <c r="C159" s="36"/>
      <c r="D159" s="36"/>
      <c r="E159" s="36"/>
      <c r="F159" s="36"/>
      <c r="G159" s="17">
        <v>0</v>
      </c>
      <c r="H159" s="17">
        <v>0</v>
      </c>
      <c r="I159" s="17">
        <v>0</v>
      </c>
      <c r="J159" s="30">
        <v>0</v>
      </c>
      <c r="K159" s="30">
        <v>0</v>
      </c>
      <c r="L159" s="17">
        <f t="shared" si="8"/>
        <v>0</v>
      </c>
    </row>
    <row r="160" spans="1:12" ht="15.75" outlineLevel="1" x14ac:dyDescent="0.25">
      <c r="A160" s="36" t="s">
        <v>155</v>
      </c>
      <c r="B160" s="37" t="s">
        <v>22</v>
      </c>
      <c r="C160" s="36"/>
      <c r="D160" s="36"/>
      <c r="E160" s="36"/>
      <c r="F160" s="36"/>
      <c r="G160" s="17">
        <v>0</v>
      </c>
      <c r="H160" s="17">
        <v>0</v>
      </c>
      <c r="I160" s="17">
        <v>0</v>
      </c>
      <c r="J160" s="30">
        <v>0</v>
      </c>
      <c r="K160" s="30">
        <v>0</v>
      </c>
      <c r="L160" s="17">
        <f t="shared" si="8"/>
        <v>0</v>
      </c>
    </row>
    <row r="161" spans="1:12" ht="78.75" outlineLevel="1" x14ac:dyDescent="0.25">
      <c r="A161" s="34" t="s">
        <v>156</v>
      </c>
      <c r="B161" s="40" t="s">
        <v>157</v>
      </c>
      <c r="C161" s="36"/>
      <c r="D161" s="36"/>
      <c r="E161" s="36"/>
      <c r="F161" s="36"/>
      <c r="G161" s="38"/>
      <c r="H161" s="38"/>
      <c r="I161" s="38"/>
      <c r="J161" s="144"/>
      <c r="K161" s="144"/>
      <c r="L161" s="17"/>
    </row>
    <row r="162" spans="1:12" ht="15.75" outlineLevel="1" x14ac:dyDescent="0.25">
      <c r="A162" s="36" t="s">
        <v>158</v>
      </c>
      <c r="B162" s="37" t="s">
        <v>26</v>
      </c>
      <c r="C162" s="36"/>
      <c r="D162" s="36"/>
      <c r="E162" s="36"/>
      <c r="F162" s="36"/>
      <c r="G162" s="17">
        <v>0</v>
      </c>
      <c r="H162" s="17">
        <v>0</v>
      </c>
      <c r="I162" s="17">
        <v>0</v>
      </c>
      <c r="J162" s="30">
        <v>0</v>
      </c>
      <c r="K162" s="30">
        <v>0</v>
      </c>
      <c r="L162" s="17">
        <f t="shared" si="8"/>
        <v>0</v>
      </c>
    </row>
    <row r="163" spans="1:12" ht="15.75" outlineLevel="1" x14ac:dyDescent="0.25">
      <c r="A163" s="36" t="s">
        <v>159</v>
      </c>
      <c r="B163" s="37" t="s">
        <v>28</v>
      </c>
      <c r="C163" s="36"/>
      <c r="D163" s="36"/>
      <c r="E163" s="36"/>
      <c r="F163" s="36"/>
      <c r="G163" s="17">
        <v>0</v>
      </c>
      <c r="H163" s="17">
        <v>0</v>
      </c>
      <c r="I163" s="17">
        <v>0</v>
      </c>
      <c r="J163" s="30">
        <v>0</v>
      </c>
      <c r="K163" s="30">
        <v>0</v>
      </c>
      <c r="L163" s="17">
        <f t="shared" si="8"/>
        <v>0</v>
      </c>
    </row>
    <row r="164" spans="1:12" ht="31.5" outlineLevel="1" x14ac:dyDescent="0.25">
      <c r="A164" s="36"/>
      <c r="B164" s="37" t="s">
        <v>29</v>
      </c>
      <c r="C164" s="36"/>
      <c r="D164" s="36"/>
      <c r="E164" s="36"/>
      <c r="F164" s="36"/>
      <c r="G164" s="17">
        <v>0</v>
      </c>
      <c r="H164" s="17">
        <v>0</v>
      </c>
      <c r="I164" s="17">
        <v>0</v>
      </c>
      <c r="J164" s="30">
        <v>0</v>
      </c>
      <c r="K164" s="30">
        <v>0</v>
      </c>
      <c r="L164" s="17">
        <f t="shared" si="8"/>
        <v>0</v>
      </c>
    </row>
    <row r="165" spans="1:12" ht="15.75" outlineLevel="1" x14ac:dyDescent="0.25">
      <c r="A165" s="36" t="s">
        <v>160</v>
      </c>
      <c r="B165" s="37" t="s">
        <v>75</v>
      </c>
      <c r="C165" s="36"/>
      <c r="D165" s="36"/>
      <c r="E165" s="36"/>
      <c r="F165" s="36"/>
      <c r="G165" s="17">
        <v>0</v>
      </c>
      <c r="H165" s="17">
        <v>0</v>
      </c>
      <c r="I165" s="17">
        <v>0</v>
      </c>
      <c r="J165" s="30">
        <v>0</v>
      </c>
      <c r="K165" s="30">
        <v>0</v>
      </c>
      <c r="L165" s="17">
        <f t="shared" si="8"/>
        <v>0</v>
      </c>
    </row>
    <row r="166" spans="1:12" ht="31.5" outlineLevel="1" x14ac:dyDescent="0.25">
      <c r="A166" s="36"/>
      <c r="B166" s="37" t="s">
        <v>20</v>
      </c>
      <c r="C166" s="36"/>
      <c r="D166" s="36"/>
      <c r="E166" s="36"/>
      <c r="F166" s="36"/>
      <c r="G166" s="17">
        <v>0</v>
      </c>
      <c r="H166" s="17">
        <v>0</v>
      </c>
      <c r="I166" s="17">
        <v>0</v>
      </c>
      <c r="J166" s="30">
        <v>0</v>
      </c>
      <c r="K166" s="30">
        <v>0</v>
      </c>
      <c r="L166" s="17">
        <f t="shared" si="8"/>
        <v>0</v>
      </c>
    </row>
    <row r="167" spans="1:12" ht="15.75" outlineLevel="1" x14ac:dyDescent="0.25">
      <c r="A167" s="36" t="s">
        <v>161</v>
      </c>
      <c r="B167" s="37" t="s">
        <v>77</v>
      </c>
      <c r="C167" s="36"/>
      <c r="D167" s="36"/>
      <c r="E167" s="36"/>
      <c r="F167" s="36"/>
      <c r="G167" s="17">
        <v>0</v>
      </c>
      <c r="H167" s="17">
        <v>0</v>
      </c>
      <c r="I167" s="17">
        <v>0</v>
      </c>
      <c r="J167" s="30">
        <v>0</v>
      </c>
      <c r="K167" s="30">
        <v>0</v>
      </c>
      <c r="L167" s="17">
        <f t="shared" si="8"/>
        <v>0</v>
      </c>
    </row>
    <row r="168" spans="1:12" ht="15.75" outlineLevel="1" x14ac:dyDescent="0.25">
      <c r="A168" s="36" t="s">
        <v>162</v>
      </c>
      <c r="B168" s="37" t="s">
        <v>22</v>
      </c>
      <c r="C168" s="36"/>
      <c r="D168" s="36"/>
      <c r="E168" s="36"/>
      <c r="F168" s="36"/>
      <c r="G168" s="17">
        <v>0</v>
      </c>
      <c r="H168" s="17">
        <v>0</v>
      </c>
      <c r="I168" s="17">
        <v>0</v>
      </c>
      <c r="J168" s="30">
        <v>0</v>
      </c>
      <c r="K168" s="30">
        <v>0</v>
      </c>
      <c r="L168" s="17">
        <f t="shared" si="8"/>
        <v>0</v>
      </c>
    </row>
    <row r="169" spans="1:12" ht="110.25" outlineLevel="1" x14ac:dyDescent="0.25">
      <c r="A169" s="34" t="s">
        <v>163</v>
      </c>
      <c r="B169" s="40" t="s">
        <v>164</v>
      </c>
      <c r="C169" s="36"/>
      <c r="D169" s="36"/>
      <c r="E169" s="36"/>
      <c r="F169" s="36"/>
      <c r="G169" s="38"/>
      <c r="H169" s="38"/>
      <c r="I169" s="38"/>
      <c r="J169" s="144"/>
      <c r="K169" s="144"/>
      <c r="L169" s="17"/>
    </row>
    <row r="170" spans="1:12" ht="15.75" outlineLevel="1" x14ac:dyDescent="0.25">
      <c r="A170" s="36" t="s">
        <v>165</v>
      </c>
      <c r="B170" s="37" t="s">
        <v>26</v>
      </c>
      <c r="C170" s="36"/>
      <c r="D170" s="36"/>
      <c r="E170" s="36"/>
      <c r="F170" s="36"/>
      <c r="G170" s="17">
        <v>0</v>
      </c>
      <c r="H170" s="17">
        <v>0</v>
      </c>
      <c r="I170" s="17">
        <v>0</v>
      </c>
      <c r="J170" s="30">
        <v>0</v>
      </c>
      <c r="K170" s="30">
        <v>0</v>
      </c>
      <c r="L170" s="17">
        <f t="shared" si="8"/>
        <v>0</v>
      </c>
    </row>
    <row r="171" spans="1:12" ht="15.75" outlineLevel="1" x14ac:dyDescent="0.25">
      <c r="A171" s="36" t="s">
        <v>166</v>
      </c>
      <c r="B171" s="37" t="s">
        <v>28</v>
      </c>
      <c r="C171" s="36"/>
      <c r="D171" s="36"/>
      <c r="E171" s="36"/>
      <c r="F171" s="36"/>
      <c r="G171" s="17">
        <v>0</v>
      </c>
      <c r="H171" s="17">
        <v>0</v>
      </c>
      <c r="I171" s="17">
        <v>0</v>
      </c>
      <c r="J171" s="30">
        <v>0</v>
      </c>
      <c r="K171" s="30">
        <v>0</v>
      </c>
      <c r="L171" s="17">
        <f t="shared" si="8"/>
        <v>0</v>
      </c>
    </row>
    <row r="172" spans="1:12" ht="31.5" outlineLevel="1" x14ac:dyDescent="0.25">
      <c r="A172" s="36"/>
      <c r="B172" s="37" t="s">
        <v>29</v>
      </c>
      <c r="C172" s="36"/>
      <c r="D172" s="36"/>
      <c r="E172" s="36"/>
      <c r="F172" s="36"/>
      <c r="G172" s="17">
        <v>0</v>
      </c>
      <c r="H172" s="17">
        <v>0</v>
      </c>
      <c r="I172" s="17">
        <v>0</v>
      </c>
      <c r="J172" s="30">
        <v>0</v>
      </c>
      <c r="K172" s="30">
        <v>0</v>
      </c>
      <c r="L172" s="17">
        <f t="shared" si="8"/>
        <v>0</v>
      </c>
    </row>
    <row r="173" spans="1:12" ht="15.75" outlineLevel="1" x14ac:dyDescent="0.25">
      <c r="A173" s="36" t="s">
        <v>167</v>
      </c>
      <c r="B173" s="37" t="s">
        <v>75</v>
      </c>
      <c r="C173" s="36"/>
      <c r="D173" s="36"/>
      <c r="E173" s="36"/>
      <c r="F173" s="36"/>
      <c r="G173" s="17">
        <v>0</v>
      </c>
      <c r="H173" s="17">
        <v>0</v>
      </c>
      <c r="I173" s="17">
        <v>0</v>
      </c>
      <c r="J173" s="30">
        <v>0</v>
      </c>
      <c r="K173" s="30">
        <v>0</v>
      </c>
      <c r="L173" s="17">
        <f t="shared" si="8"/>
        <v>0</v>
      </c>
    </row>
    <row r="174" spans="1:12" ht="31.5" outlineLevel="1" x14ac:dyDescent="0.25">
      <c r="A174" s="36"/>
      <c r="B174" s="37" t="s">
        <v>20</v>
      </c>
      <c r="C174" s="36"/>
      <c r="D174" s="36"/>
      <c r="E174" s="36"/>
      <c r="F174" s="36"/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f t="shared" si="8"/>
        <v>0</v>
      </c>
    </row>
    <row r="175" spans="1:12" ht="15.75" outlineLevel="1" x14ac:dyDescent="0.25">
      <c r="A175" s="36" t="s">
        <v>168</v>
      </c>
      <c r="B175" s="37" t="s">
        <v>77</v>
      </c>
      <c r="C175" s="36"/>
      <c r="D175" s="36"/>
      <c r="E175" s="36"/>
      <c r="F175" s="36"/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f t="shared" si="8"/>
        <v>0</v>
      </c>
    </row>
    <row r="176" spans="1:12" ht="15.75" outlineLevel="1" x14ac:dyDescent="0.25">
      <c r="A176" s="36" t="s">
        <v>169</v>
      </c>
      <c r="B176" s="37" t="s">
        <v>22</v>
      </c>
      <c r="C176" s="36"/>
      <c r="D176" s="36"/>
      <c r="E176" s="36"/>
      <c r="F176" s="36"/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f t="shared" si="8"/>
        <v>0</v>
      </c>
    </row>
    <row r="179" spans="1:12" ht="16.5" customHeight="1" x14ac:dyDescent="0.3">
      <c r="J179" s="41"/>
      <c r="L179" s="6" t="s">
        <v>170</v>
      </c>
    </row>
    <row r="180" spans="1:12" ht="53.25" customHeight="1" x14ac:dyDescent="0.25">
      <c r="J180" s="186" t="s">
        <v>209</v>
      </c>
      <c r="K180" s="186"/>
      <c r="L180" s="187"/>
    </row>
    <row r="181" spans="1:12" ht="65.25" customHeight="1" x14ac:dyDescent="0.25">
      <c r="A181" s="182" t="s">
        <v>211</v>
      </c>
      <c r="B181" s="183"/>
      <c r="C181" s="183"/>
      <c r="D181" s="183"/>
      <c r="E181" s="183"/>
      <c r="F181" s="183"/>
      <c r="G181" s="183"/>
      <c r="H181" s="183"/>
      <c r="I181" s="183"/>
      <c r="J181" s="183"/>
      <c r="K181" s="183"/>
      <c r="L181" s="184"/>
    </row>
    <row r="182" spans="1:12" ht="15.75" x14ac:dyDescent="0.25">
      <c r="A182" s="159" t="s">
        <v>2</v>
      </c>
      <c r="B182" s="160" t="s">
        <v>3</v>
      </c>
      <c r="C182" s="162" t="s">
        <v>4</v>
      </c>
      <c r="D182" s="162"/>
      <c r="E182" s="162"/>
      <c r="F182" s="162"/>
      <c r="G182" s="163" t="s">
        <v>5</v>
      </c>
      <c r="H182" s="163"/>
      <c r="I182" s="163"/>
      <c r="J182" s="163"/>
      <c r="K182" s="163"/>
      <c r="L182" s="163"/>
    </row>
    <row r="183" spans="1:12" ht="47.25" x14ac:dyDescent="0.25">
      <c r="A183" s="159"/>
      <c r="B183" s="161"/>
      <c r="C183" s="13" t="s">
        <v>6</v>
      </c>
      <c r="D183" s="13" t="s">
        <v>7</v>
      </c>
      <c r="E183" s="13" t="s">
        <v>8</v>
      </c>
      <c r="F183" s="13" t="s">
        <v>9</v>
      </c>
      <c r="G183" s="14" t="s">
        <v>10</v>
      </c>
      <c r="H183" s="14" t="s">
        <v>11</v>
      </c>
      <c r="I183" s="14" t="s">
        <v>12</v>
      </c>
      <c r="J183" s="14" t="s">
        <v>13</v>
      </c>
      <c r="K183" s="14" t="s">
        <v>14</v>
      </c>
      <c r="L183" s="14" t="s">
        <v>15</v>
      </c>
    </row>
    <row r="184" spans="1:12" ht="15.75" x14ac:dyDescent="0.25">
      <c r="A184" s="15">
        <v>1</v>
      </c>
      <c r="B184" s="15">
        <v>2</v>
      </c>
      <c r="C184" s="172">
        <v>3</v>
      </c>
      <c r="D184" s="173"/>
      <c r="E184" s="173"/>
      <c r="F184" s="174"/>
      <c r="G184" s="15">
        <v>4</v>
      </c>
      <c r="H184" s="15">
        <v>5</v>
      </c>
      <c r="I184" s="15">
        <v>6</v>
      </c>
      <c r="J184" s="15">
        <v>7</v>
      </c>
      <c r="K184" s="15">
        <v>8</v>
      </c>
      <c r="L184" s="15">
        <v>9</v>
      </c>
    </row>
    <row r="185" spans="1:12" ht="23.25" customHeight="1" x14ac:dyDescent="0.25">
      <c r="A185" s="25"/>
      <c r="B185" s="42" t="s">
        <v>172</v>
      </c>
      <c r="C185" s="123"/>
      <c r="D185" s="123"/>
      <c r="E185" s="123"/>
      <c r="F185" s="123"/>
      <c r="G185" s="30">
        <f>+G187+G190+G193+G196+G199+G202</f>
        <v>0</v>
      </c>
      <c r="H185" s="30">
        <f>+H187+H190+H193+H196+H199+H202</f>
        <v>0</v>
      </c>
      <c r="I185" s="30">
        <f>+I187+I190+I193+I196+I199+I202</f>
        <v>0</v>
      </c>
      <c r="J185" s="30">
        <f>+J187+J190+J193+J196+J199+J202</f>
        <v>0</v>
      </c>
      <c r="K185" s="30">
        <f>+K187+K190+K193+K196+K199+K202</f>
        <v>0</v>
      </c>
      <c r="L185" s="30">
        <f>SUM(G185:K185)</f>
        <v>0</v>
      </c>
    </row>
    <row r="186" spans="1:12" ht="211.5" customHeight="1" outlineLevel="1" x14ac:dyDescent="0.25">
      <c r="A186" s="20" t="s">
        <v>23</v>
      </c>
      <c r="B186" s="21" t="s">
        <v>24</v>
      </c>
      <c r="C186" s="124"/>
      <c r="D186" s="124"/>
      <c r="E186" s="124"/>
      <c r="F186" s="124"/>
      <c r="G186" s="121"/>
      <c r="H186" s="121"/>
      <c r="I186" s="121"/>
      <c r="J186" s="121"/>
      <c r="K186" s="121"/>
      <c r="L186" s="121"/>
    </row>
    <row r="187" spans="1:12" ht="17.25" customHeight="1" outlineLevel="1" x14ac:dyDescent="0.25">
      <c r="A187" s="22"/>
      <c r="B187" s="45" t="s">
        <v>26</v>
      </c>
      <c r="C187" s="124"/>
      <c r="D187" s="124"/>
      <c r="E187" s="124"/>
      <c r="F187" s="124"/>
      <c r="G187" s="30">
        <f>+G188</f>
        <v>0</v>
      </c>
      <c r="H187" s="30">
        <f t="shared" ref="H187:K187" si="9">+H188</f>
        <v>0</v>
      </c>
      <c r="I187" s="30">
        <f t="shared" si="9"/>
        <v>0</v>
      </c>
      <c r="J187" s="30">
        <f t="shared" si="9"/>
        <v>0</v>
      </c>
      <c r="K187" s="30">
        <f t="shared" si="9"/>
        <v>0</v>
      </c>
      <c r="L187" s="30">
        <f>SUM(G187:K187)</f>
        <v>0</v>
      </c>
    </row>
    <row r="188" spans="1:12" ht="15.75" outlineLevel="1" x14ac:dyDescent="0.25">
      <c r="A188" s="46" t="s">
        <v>25</v>
      </c>
      <c r="B188" s="47" t="s">
        <v>28</v>
      </c>
      <c r="C188" s="125"/>
      <c r="D188" s="125"/>
      <c r="E188" s="125"/>
      <c r="F188" s="125"/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f>SUM(G188:K188)</f>
        <v>0</v>
      </c>
    </row>
    <row r="189" spans="1:12" ht="173.25" outlineLevel="1" x14ac:dyDescent="0.25">
      <c r="A189" s="20" t="s">
        <v>34</v>
      </c>
      <c r="B189" s="18" t="s">
        <v>35</v>
      </c>
      <c r="C189" s="126"/>
      <c r="D189" s="126"/>
      <c r="E189" s="126"/>
      <c r="F189" s="126"/>
      <c r="G189" s="121"/>
      <c r="H189" s="121"/>
      <c r="I189" s="121"/>
      <c r="J189" s="121"/>
      <c r="K189" s="121"/>
      <c r="L189" s="121"/>
    </row>
    <row r="190" spans="1:12" ht="15.75" outlineLevel="1" x14ac:dyDescent="0.25">
      <c r="A190" s="22"/>
      <c r="B190" s="45" t="s">
        <v>26</v>
      </c>
      <c r="C190" s="23"/>
      <c r="D190" s="23"/>
      <c r="E190" s="23"/>
      <c r="F190" s="23"/>
      <c r="G190" s="30">
        <f>+G191</f>
        <v>0</v>
      </c>
      <c r="H190" s="30">
        <f t="shared" ref="H190:K190" si="10">+H191</f>
        <v>0</v>
      </c>
      <c r="I190" s="30">
        <f t="shared" si="10"/>
        <v>0</v>
      </c>
      <c r="J190" s="30">
        <f t="shared" si="10"/>
        <v>0</v>
      </c>
      <c r="K190" s="30">
        <f t="shared" si="10"/>
        <v>0</v>
      </c>
      <c r="L190" s="30">
        <f>SUM(G190:K190)</f>
        <v>0</v>
      </c>
    </row>
    <row r="191" spans="1:12" ht="15.75" outlineLevel="1" x14ac:dyDescent="0.25">
      <c r="A191" s="46" t="s">
        <v>36</v>
      </c>
      <c r="B191" s="47" t="s">
        <v>28</v>
      </c>
      <c r="C191" s="126"/>
      <c r="D191" s="126"/>
      <c r="E191" s="126"/>
      <c r="F191" s="126"/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f t="shared" ref="L191:L203" si="11">SUM(G191:K191)</f>
        <v>0</v>
      </c>
    </row>
    <row r="192" spans="1:12" ht="126" outlineLevel="1" x14ac:dyDescent="0.25">
      <c r="A192" s="26" t="s">
        <v>41</v>
      </c>
      <c r="B192" s="18" t="s">
        <v>42</v>
      </c>
      <c r="C192" s="126"/>
      <c r="D192" s="126"/>
      <c r="E192" s="126"/>
      <c r="F192" s="126"/>
      <c r="G192" s="121"/>
      <c r="H192" s="121"/>
      <c r="I192" s="121"/>
      <c r="J192" s="121"/>
      <c r="K192" s="121"/>
      <c r="L192" s="121"/>
    </row>
    <row r="193" spans="1:12" ht="15.75" outlineLevel="1" x14ac:dyDescent="0.25">
      <c r="A193" s="27"/>
      <c r="B193" s="45" t="s">
        <v>26</v>
      </c>
      <c r="C193" s="23"/>
      <c r="D193" s="23"/>
      <c r="E193" s="23"/>
      <c r="F193" s="23"/>
      <c r="G193" s="30">
        <f>+G194</f>
        <v>0</v>
      </c>
      <c r="H193" s="30">
        <f t="shared" ref="H193:K193" si="12">+H194</f>
        <v>0</v>
      </c>
      <c r="I193" s="30">
        <f t="shared" si="12"/>
        <v>0</v>
      </c>
      <c r="J193" s="30">
        <f t="shared" si="12"/>
        <v>0</v>
      </c>
      <c r="K193" s="30">
        <f t="shared" si="12"/>
        <v>0</v>
      </c>
      <c r="L193" s="30">
        <f>SUM(G193:K193)</f>
        <v>0</v>
      </c>
    </row>
    <row r="194" spans="1:12" ht="15.75" outlineLevel="1" x14ac:dyDescent="0.25">
      <c r="A194" s="46" t="s">
        <v>43</v>
      </c>
      <c r="B194" s="47" t="s">
        <v>28</v>
      </c>
      <c r="C194" s="125"/>
      <c r="D194" s="125"/>
      <c r="E194" s="125"/>
      <c r="F194" s="125"/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f t="shared" si="11"/>
        <v>0</v>
      </c>
    </row>
    <row r="195" spans="1:12" ht="94.5" outlineLevel="1" x14ac:dyDescent="0.25">
      <c r="A195" s="26" t="s">
        <v>48</v>
      </c>
      <c r="B195" s="18" t="s">
        <v>49</v>
      </c>
      <c r="C195" s="126"/>
      <c r="D195" s="126"/>
      <c r="E195" s="126"/>
      <c r="F195" s="126"/>
      <c r="G195" s="121"/>
      <c r="H195" s="121"/>
      <c r="I195" s="121"/>
      <c r="J195" s="121"/>
      <c r="K195" s="121"/>
      <c r="L195" s="121"/>
    </row>
    <row r="196" spans="1:12" ht="15.75" outlineLevel="1" x14ac:dyDescent="0.25">
      <c r="A196" s="27"/>
      <c r="B196" s="45" t="s">
        <v>26</v>
      </c>
      <c r="C196" s="23"/>
      <c r="D196" s="23"/>
      <c r="E196" s="23"/>
      <c r="F196" s="23"/>
      <c r="G196" s="30">
        <f>+G197</f>
        <v>0</v>
      </c>
      <c r="H196" s="30">
        <f t="shared" ref="H196:K196" si="13">+H197</f>
        <v>0</v>
      </c>
      <c r="I196" s="30">
        <f t="shared" si="13"/>
        <v>0</v>
      </c>
      <c r="J196" s="30">
        <f t="shared" si="13"/>
        <v>0</v>
      </c>
      <c r="K196" s="30">
        <f t="shared" si="13"/>
        <v>0</v>
      </c>
      <c r="L196" s="30">
        <f>SUM(G196:K196)</f>
        <v>0</v>
      </c>
    </row>
    <row r="197" spans="1:12" ht="15.75" outlineLevel="1" x14ac:dyDescent="0.25">
      <c r="A197" s="46" t="s">
        <v>50</v>
      </c>
      <c r="B197" s="47" t="s">
        <v>28</v>
      </c>
      <c r="C197" s="125"/>
      <c r="D197" s="125"/>
      <c r="E197" s="125"/>
      <c r="F197" s="125"/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f t="shared" si="11"/>
        <v>0</v>
      </c>
    </row>
    <row r="198" spans="1:12" ht="330.75" outlineLevel="1" x14ac:dyDescent="0.25">
      <c r="A198" s="20" t="s">
        <v>55</v>
      </c>
      <c r="B198" s="49" t="s">
        <v>240</v>
      </c>
      <c r="C198" s="23"/>
      <c r="D198" s="23"/>
      <c r="E198" s="23"/>
      <c r="F198" s="23"/>
      <c r="G198" s="121"/>
      <c r="H198" s="121"/>
      <c r="I198" s="121"/>
      <c r="J198" s="121"/>
      <c r="K198" s="121"/>
      <c r="L198" s="121"/>
    </row>
    <row r="199" spans="1:12" ht="15.75" outlineLevel="1" x14ac:dyDescent="0.25">
      <c r="A199" s="22"/>
      <c r="B199" s="45" t="s">
        <v>26</v>
      </c>
      <c r="C199" s="23"/>
      <c r="D199" s="23"/>
      <c r="E199" s="23"/>
      <c r="F199" s="23"/>
      <c r="G199" s="30">
        <f>+G200</f>
        <v>0</v>
      </c>
      <c r="H199" s="30">
        <f t="shared" ref="H199:K199" si="14">+H200</f>
        <v>0</v>
      </c>
      <c r="I199" s="30">
        <f t="shared" si="14"/>
        <v>0</v>
      </c>
      <c r="J199" s="30">
        <f t="shared" si="14"/>
        <v>0</v>
      </c>
      <c r="K199" s="30">
        <f t="shared" si="14"/>
        <v>0</v>
      </c>
      <c r="L199" s="30">
        <f>SUM(G199:K199)</f>
        <v>0</v>
      </c>
    </row>
    <row r="200" spans="1:12" ht="15.75" outlineLevel="1" x14ac:dyDescent="0.25">
      <c r="A200" s="46" t="s">
        <v>57</v>
      </c>
      <c r="B200" s="47" t="s">
        <v>28</v>
      </c>
      <c r="C200" s="125"/>
      <c r="D200" s="125"/>
      <c r="E200" s="125"/>
      <c r="F200" s="125"/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f t="shared" si="11"/>
        <v>0</v>
      </c>
    </row>
    <row r="201" spans="1:12" ht="173.25" outlineLevel="1" x14ac:dyDescent="0.25">
      <c r="A201" s="25" t="s">
        <v>62</v>
      </c>
      <c r="B201" s="18" t="s">
        <v>63</v>
      </c>
      <c r="C201" s="126"/>
      <c r="D201" s="126"/>
      <c r="E201" s="126"/>
      <c r="F201" s="126"/>
      <c r="G201" s="121"/>
      <c r="H201" s="121"/>
      <c r="I201" s="121"/>
      <c r="J201" s="121"/>
      <c r="K201" s="121"/>
      <c r="L201" s="121"/>
    </row>
    <row r="202" spans="1:12" ht="15.75" outlineLevel="1" x14ac:dyDescent="0.25">
      <c r="A202" s="22"/>
      <c r="B202" s="45" t="s">
        <v>26</v>
      </c>
      <c r="C202" s="23"/>
      <c r="D202" s="23"/>
      <c r="E202" s="23"/>
      <c r="F202" s="23"/>
      <c r="G202" s="30">
        <f>+G203</f>
        <v>0</v>
      </c>
      <c r="H202" s="30">
        <f>+H203</f>
        <v>0</v>
      </c>
      <c r="I202" s="30">
        <f t="shared" ref="I202:K202" si="15">+I203</f>
        <v>0</v>
      </c>
      <c r="J202" s="30">
        <f t="shared" si="15"/>
        <v>0</v>
      </c>
      <c r="K202" s="30">
        <f t="shared" si="15"/>
        <v>0</v>
      </c>
      <c r="L202" s="30">
        <f>SUM(G202:K202)</f>
        <v>0</v>
      </c>
    </row>
    <row r="203" spans="1:12" ht="15.75" outlineLevel="1" x14ac:dyDescent="0.25">
      <c r="A203" s="15" t="s">
        <v>64</v>
      </c>
      <c r="B203" s="47" t="s">
        <v>28</v>
      </c>
      <c r="C203" s="125"/>
      <c r="D203" s="125"/>
      <c r="E203" s="125"/>
      <c r="F203" s="125"/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f t="shared" si="11"/>
        <v>0</v>
      </c>
    </row>
  </sheetData>
  <autoFilter ref="A6:L6">
    <filterColumn colId="2" showButton="0"/>
    <filterColumn colId="3" showButton="0"/>
    <filterColumn colId="4" showButton="0"/>
  </autoFilter>
  <mergeCells count="23">
    <mergeCell ref="J2:L2"/>
    <mergeCell ref="J180:L180"/>
    <mergeCell ref="A48:A49"/>
    <mergeCell ref="A3:L3"/>
    <mergeCell ref="A4:A5"/>
    <mergeCell ref="B4:B5"/>
    <mergeCell ref="C4:F4"/>
    <mergeCell ref="G4:L4"/>
    <mergeCell ref="C6:F6"/>
    <mergeCell ref="A7:A13"/>
    <mergeCell ref="A16:A17"/>
    <mergeCell ref="A24:A25"/>
    <mergeCell ref="A32:A33"/>
    <mergeCell ref="A40:A41"/>
    <mergeCell ref="C184:F184"/>
    <mergeCell ref="A57:A58"/>
    <mergeCell ref="A63:A64"/>
    <mergeCell ref="A67:A68"/>
    <mergeCell ref="A181:L181"/>
    <mergeCell ref="A182:A183"/>
    <mergeCell ref="B182:B183"/>
    <mergeCell ref="C182:F182"/>
    <mergeCell ref="G182:L18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17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74"/>
  <sheetViews>
    <sheetView view="pageBreakPreview" topLeftCell="A52" zoomScale="80" zoomScaleNormal="75" zoomScaleSheetLayoutView="80" workbookViewId="0">
      <selection activeCell="K73" sqref="K73"/>
    </sheetView>
  </sheetViews>
  <sheetFormatPr defaultRowHeight="15" x14ac:dyDescent="0.25"/>
  <cols>
    <col min="1" max="1" width="3.85546875" customWidth="1"/>
    <col min="2" max="2" width="33.5703125" customWidth="1"/>
    <col min="3" max="5" width="20.28515625" customWidth="1"/>
    <col min="6" max="6" width="18.28515625" customWidth="1"/>
    <col min="7" max="7" width="17.42578125" customWidth="1"/>
    <col min="8" max="8" width="18.85546875" customWidth="1"/>
  </cols>
  <sheetData>
    <row r="3" spans="2:8" ht="51" customHeight="1" x14ac:dyDescent="0.25">
      <c r="B3" s="200" t="s">
        <v>173</v>
      </c>
      <c r="C3" s="201"/>
      <c r="D3" s="201"/>
      <c r="E3" s="201"/>
      <c r="F3" s="201"/>
      <c r="G3" s="201"/>
      <c r="H3" s="202"/>
    </row>
    <row r="5" spans="2:8" ht="54" customHeight="1" x14ac:dyDescent="0.25">
      <c r="B5" s="191" t="s">
        <v>174</v>
      </c>
      <c r="C5" s="191"/>
      <c r="D5" s="191"/>
      <c r="E5" s="191"/>
      <c r="F5" s="191"/>
      <c r="G5" s="191"/>
      <c r="H5" s="191"/>
    </row>
    <row r="8" spans="2:8" x14ac:dyDescent="0.25">
      <c r="B8" s="192" t="s">
        <v>175</v>
      </c>
      <c r="C8" s="203" t="s">
        <v>176</v>
      </c>
      <c r="D8" s="204"/>
      <c r="E8" s="204"/>
      <c r="F8" s="204"/>
      <c r="G8" s="204"/>
      <c r="H8" s="205"/>
    </row>
    <row r="9" spans="2:8" x14ac:dyDescent="0.25">
      <c r="B9" s="192"/>
      <c r="C9" s="50">
        <v>2021</v>
      </c>
      <c r="D9" s="50">
        <v>2022</v>
      </c>
      <c r="E9" s="50">
        <v>2023</v>
      </c>
      <c r="F9" s="50">
        <v>2024</v>
      </c>
      <c r="G9" s="50">
        <v>2025</v>
      </c>
      <c r="H9" s="51" t="s">
        <v>177</v>
      </c>
    </row>
    <row r="10" spans="2:8" x14ac:dyDescent="0.25">
      <c r="B10" s="52">
        <v>1</v>
      </c>
      <c r="C10" s="52">
        <v>2</v>
      </c>
      <c r="D10" s="52">
        <v>3</v>
      </c>
      <c r="E10" s="52">
        <v>4</v>
      </c>
      <c r="F10" s="52">
        <v>5</v>
      </c>
      <c r="G10" s="52">
        <v>6</v>
      </c>
      <c r="H10" s="53">
        <v>7</v>
      </c>
    </row>
    <row r="11" spans="2:8" ht="30" x14ac:dyDescent="0.25">
      <c r="B11" s="54" t="s">
        <v>178</v>
      </c>
      <c r="C11" s="55">
        <v>1</v>
      </c>
      <c r="D11" s="55">
        <v>9</v>
      </c>
      <c r="E11" s="55">
        <v>10</v>
      </c>
      <c r="F11" s="55">
        <v>4</v>
      </c>
      <c r="G11" s="56">
        <v>0</v>
      </c>
      <c r="H11" s="57">
        <f>SUM(C11:G11)</f>
        <v>24</v>
      </c>
    </row>
    <row r="12" spans="2:8" ht="21.75" customHeight="1" x14ac:dyDescent="0.25">
      <c r="B12" s="58" t="s">
        <v>179</v>
      </c>
      <c r="C12" s="56">
        <v>18</v>
      </c>
      <c r="D12" s="56">
        <v>0</v>
      </c>
      <c r="E12" s="56">
        <v>1</v>
      </c>
      <c r="F12" s="56">
        <v>2</v>
      </c>
      <c r="G12" s="56">
        <v>2</v>
      </c>
      <c r="H12" s="57">
        <f t="shared" ref="H12:H14" si="0">C12+D12+E12+F12+G12</f>
        <v>23</v>
      </c>
    </row>
    <row r="13" spans="2:8" ht="30" x14ac:dyDescent="0.25">
      <c r="B13" s="54" t="s">
        <v>180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f t="shared" si="0"/>
        <v>0</v>
      </c>
    </row>
    <row r="14" spans="2:8" ht="36.75" customHeight="1" x14ac:dyDescent="0.25">
      <c r="B14" s="54" t="s">
        <v>181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f t="shared" si="0"/>
        <v>0</v>
      </c>
    </row>
    <row r="15" spans="2:8" ht="21" customHeight="1" x14ac:dyDescent="0.25">
      <c r="B15" s="206" t="s">
        <v>182</v>
      </c>
      <c r="C15" s="206"/>
      <c r="D15" s="206"/>
      <c r="E15" s="206"/>
      <c r="F15" s="206"/>
      <c r="G15" s="206"/>
      <c r="H15" s="206"/>
    </row>
    <row r="16" spans="2:8" ht="36.75" customHeight="1" x14ac:dyDescent="0.25">
      <c r="B16" s="59"/>
      <c r="C16" s="60"/>
      <c r="D16" s="60"/>
      <c r="E16" s="60"/>
      <c r="F16" s="60"/>
      <c r="G16" s="60"/>
      <c r="H16" s="60"/>
    </row>
    <row r="17" spans="2:8" ht="23.25" customHeight="1" x14ac:dyDescent="0.25">
      <c r="B17" s="192" t="s">
        <v>175</v>
      </c>
      <c r="C17" s="197" t="s">
        <v>183</v>
      </c>
      <c r="D17" s="198"/>
      <c r="E17" s="198"/>
      <c r="F17" s="198"/>
      <c r="G17" s="198"/>
      <c r="H17" s="199"/>
    </row>
    <row r="18" spans="2:8" ht="36.75" customHeight="1" x14ac:dyDescent="0.25">
      <c r="B18" s="192"/>
      <c r="C18" s="50">
        <v>2021</v>
      </c>
      <c r="D18" s="50">
        <v>2022</v>
      </c>
      <c r="E18" s="50">
        <v>2023</v>
      </c>
      <c r="F18" s="50">
        <v>2024</v>
      </c>
      <c r="G18" s="50">
        <v>2025</v>
      </c>
      <c r="H18" s="51" t="s">
        <v>177</v>
      </c>
    </row>
    <row r="19" spans="2:8" ht="15.75" customHeight="1" x14ac:dyDescent="0.25">
      <c r="B19" s="52">
        <v>1</v>
      </c>
      <c r="C19" s="52">
        <v>2</v>
      </c>
      <c r="D19" s="52">
        <v>3</v>
      </c>
      <c r="E19" s="52">
        <v>4</v>
      </c>
      <c r="F19" s="52">
        <v>5</v>
      </c>
      <c r="G19" s="52">
        <v>6</v>
      </c>
      <c r="H19" s="53">
        <v>7</v>
      </c>
    </row>
    <row r="20" spans="2:8" ht="33" customHeight="1" x14ac:dyDescent="0.25">
      <c r="B20" s="54" t="s">
        <v>214</v>
      </c>
      <c r="C20" s="58">
        <v>1</v>
      </c>
      <c r="D20" s="58">
        <v>11</v>
      </c>
      <c r="E20" s="58">
        <v>13</v>
      </c>
      <c r="F20" s="58">
        <v>4</v>
      </c>
      <c r="G20" s="56">
        <v>0</v>
      </c>
      <c r="H20" s="95">
        <f>C20+D20+E20+F20+G20</f>
        <v>29</v>
      </c>
    </row>
    <row r="21" spans="2:8" ht="30" customHeight="1" x14ac:dyDescent="0.25">
      <c r="B21" s="58" t="s">
        <v>215</v>
      </c>
      <c r="C21" s="58">
        <v>18</v>
      </c>
      <c r="D21" s="56">
        <v>0</v>
      </c>
      <c r="E21" s="58">
        <v>2</v>
      </c>
      <c r="F21" s="58">
        <v>2</v>
      </c>
      <c r="G21" s="58">
        <v>2</v>
      </c>
      <c r="H21" s="95">
        <f t="shared" ref="H21:H23" si="1">C21+D21+E21+F21+G21</f>
        <v>24</v>
      </c>
    </row>
    <row r="22" spans="2:8" ht="30" x14ac:dyDescent="0.25">
      <c r="B22" s="54" t="s">
        <v>180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8">
        <f t="shared" si="1"/>
        <v>0</v>
      </c>
    </row>
    <row r="23" spans="2:8" ht="30" x14ac:dyDescent="0.25">
      <c r="B23" s="54" t="s">
        <v>181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8">
        <f t="shared" si="1"/>
        <v>0</v>
      </c>
    </row>
    <row r="24" spans="2:8" ht="50.25" customHeight="1" x14ac:dyDescent="0.25">
      <c r="B24" s="188" t="s">
        <v>217</v>
      </c>
      <c r="C24" s="189"/>
      <c r="D24" s="189"/>
      <c r="E24" s="189"/>
      <c r="F24" s="189"/>
      <c r="G24" s="189"/>
      <c r="H24" s="190"/>
    </row>
    <row r="25" spans="2:8" x14ac:dyDescent="0.25">
      <c r="B25" s="59"/>
      <c r="C25" s="60"/>
      <c r="D25" s="60"/>
      <c r="E25" s="60"/>
      <c r="F25" s="60"/>
      <c r="G25" s="60"/>
      <c r="H25" s="60"/>
    </row>
    <row r="26" spans="2:8" x14ac:dyDescent="0.25">
      <c r="B26" s="59"/>
      <c r="C26" s="60"/>
      <c r="D26" s="60"/>
      <c r="E26" s="60"/>
      <c r="F26" s="60"/>
      <c r="G26" s="60"/>
      <c r="H26" s="60"/>
    </row>
    <row r="27" spans="2:8" ht="86.25" customHeight="1" x14ac:dyDescent="0.3">
      <c r="B27" s="196" t="s">
        <v>184</v>
      </c>
      <c r="C27" s="196"/>
      <c r="D27" s="196"/>
      <c r="E27" s="196"/>
      <c r="F27" s="196"/>
      <c r="G27" s="196"/>
      <c r="H27" s="196"/>
    </row>
    <row r="29" spans="2:8" x14ac:dyDescent="0.25">
      <c r="B29" s="192" t="s">
        <v>175</v>
      </c>
      <c r="C29" s="193" t="s">
        <v>185</v>
      </c>
      <c r="D29" s="193"/>
      <c r="E29" s="193"/>
      <c r="F29" s="193"/>
      <c r="G29" s="193"/>
      <c r="H29" s="193"/>
    </row>
    <row r="30" spans="2:8" x14ac:dyDescent="0.25">
      <c r="B30" s="192"/>
      <c r="C30" s="51">
        <v>2021</v>
      </c>
      <c r="D30" s="51">
        <v>2022</v>
      </c>
      <c r="E30" s="51">
        <v>2023</v>
      </c>
      <c r="F30" s="51">
        <v>2024</v>
      </c>
      <c r="G30" s="51">
        <v>2025</v>
      </c>
      <c r="H30" s="51" t="s">
        <v>186</v>
      </c>
    </row>
    <row r="31" spans="2:8" x14ac:dyDescent="0.25">
      <c r="B31" s="52">
        <v>1</v>
      </c>
      <c r="C31" s="53">
        <v>2</v>
      </c>
      <c r="D31" s="53">
        <v>3</v>
      </c>
      <c r="E31" s="53">
        <v>4</v>
      </c>
      <c r="F31" s="53">
        <v>5</v>
      </c>
      <c r="G31" s="53">
        <v>6</v>
      </c>
      <c r="H31" s="53">
        <v>7</v>
      </c>
    </row>
    <row r="32" spans="2:8" ht="37.5" customHeight="1" x14ac:dyDescent="0.25">
      <c r="B32" s="54" t="s">
        <v>187</v>
      </c>
      <c r="C32" s="95">
        <v>315</v>
      </c>
      <c r="D32" s="95">
        <v>26</v>
      </c>
      <c r="E32" s="95">
        <v>8</v>
      </c>
      <c r="F32" s="95">
        <v>205</v>
      </c>
      <c r="G32" s="95">
        <v>869</v>
      </c>
      <c r="H32" s="95">
        <f>C32+D32+E32+F32+G32</f>
        <v>1423</v>
      </c>
    </row>
    <row r="33" spans="2:8" ht="38.25" customHeight="1" x14ac:dyDescent="0.25">
      <c r="B33" s="54" t="s">
        <v>188</v>
      </c>
      <c r="C33" s="95">
        <v>310</v>
      </c>
      <c r="D33" s="95">
        <v>33</v>
      </c>
      <c r="E33" s="96">
        <v>0</v>
      </c>
      <c r="F33" s="95">
        <v>95</v>
      </c>
      <c r="G33" s="95">
        <v>573</v>
      </c>
      <c r="H33" s="95">
        <f>C33+D33+E33+F33+G33</f>
        <v>1011</v>
      </c>
    </row>
    <row r="34" spans="2:8" x14ac:dyDescent="0.25">
      <c r="B34" s="54" t="s">
        <v>189</v>
      </c>
      <c r="C34" s="95">
        <f>C32+C33</f>
        <v>625</v>
      </c>
      <c r="D34" s="95">
        <f t="shared" ref="D34:H34" si="2">D32+D33</f>
        <v>59</v>
      </c>
      <c r="E34" s="95">
        <f t="shared" si="2"/>
        <v>8</v>
      </c>
      <c r="F34" s="95">
        <f t="shared" si="2"/>
        <v>300</v>
      </c>
      <c r="G34" s="95">
        <f t="shared" si="2"/>
        <v>1442</v>
      </c>
      <c r="H34" s="95">
        <f t="shared" si="2"/>
        <v>2434</v>
      </c>
    </row>
    <row r="37" spans="2:8" ht="79.5" customHeight="1" x14ac:dyDescent="0.3">
      <c r="B37" s="196" t="s">
        <v>190</v>
      </c>
      <c r="C37" s="196"/>
      <c r="D37" s="196"/>
      <c r="E37" s="196"/>
      <c r="F37" s="196"/>
      <c r="G37" s="196"/>
      <c r="H37" s="196"/>
    </row>
    <row r="39" spans="2:8" x14ac:dyDescent="0.25">
      <c r="B39" s="192" t="s">
        <v>175</v>
      </c>
      <c r="C39" s="193" t="s">
        <v>185</v>
      </c>
      <c r="D39" s="193"/>
      <c r="E39" s="193"/>
      <c r="F39" s="193"/>
      <c r="G39" s="193"/>
      <c r="H39" s="193"/>
    </row>
    <row r="40" spans="2:8" x14ac:dyDescent="0.25">
      <c r="B40" s="192"/>
      <c r="C40" s="51">
        <v>2021</v>
      </c>
      <c r="D40" s="51">
        <v>2022</v>
      </c>
      <c r="E40" s="51">
        <v>2023</v>
      </c>
      <c r="F40" s="51">
        <v>2024</v>
      </c>
      <c r="G40" s="51">
        <v>2025</v>
      </c>
      <c r="H40" s="51" t="s">
        <v>186</v>
      </c>
    </row>
    <row r="41" spans="2:8" x14ac:dyDescent="0.25">
      <c r="B41" s="52">
        <v>1</v>
      </c>
      <c r="C41" s="53">
        <v>2</v>
      </c>
      <c r="D41" s="53">
        <v>3</v>
      </c>
      <c r="E41" s="53">
        <v>4</v>
      </c>
      <c r="F41" s="53">
        <v>5</v>
      </c>
      <c r="G41" s="53">
        <v>6</v>
      </c>
      <c r="H41" s="53">
        <v>7</v>
      </c>
    </row>
    <row r="42" spans="2:8" ht="28.5" x14ac:dyDescent="0.25">
      <c r="B42" s="62" t="s">
        <v>191</v>
      </c>
      <c r="C42" s="97"/>
      <c r="D42" s="97"/>
      <c r="E42" s="97"/>
      <c r="F42" s="97"/>
      <c r="G42" s="97"/>
      <c r="H42" s="97"/>
    </row>
    <row r="43" spans="2:8" ht="45" x14ac:dyDescent="0.25">
      <c r="B43" s="63" t="s">
        <v>192</v>
      </c>
      <c r="C43" s="97">
        <v>3</v>
      </c>
      <c r="D43" s="98">
        <v>0</v>
      </c>
      <c r="E43" s="98">
        <v>0</v>
      </c>
      <c r="F43" s="98">
        <v>0</v>
      </c>
      <c r="G43" s="97">
        <v>1</v>
      </c>
      <c r="H43" s="97">
        <f t="shared" ref="H43:H58" si="3">C43+D43+E43+F43+G43</f>
        <v>4</v>
      </c>
    </row>
    <row r="44" spans="2:8" ht="45" x14ac:dyDescent="0.25">
      <c r="B44" s="63" t="s">
        <v>193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f t="shared" si="3"/>
        <v>0</v>
      </c>
    </row>
    <row r="45" spans="2:8" ht="45" x14ac:dyDescent="0.25">
      <c r="B45" s="63" t="s">
        <v>194</v>
      </c>
      <c r="C45" s="99">
        <v>1</v>
      </c>
      <c r="D45" s="98">
        <v>0</v>
      </c>
      <c r="E45" s="98">
        <v>0</v>
      </c>
      <c r="F45" s="98">
        <v>0</v>
      </c>
      <c r="G45" s="98">
        <v>0</v>
      </c>
      <c r="H45" s="97">
        <f t="shared" si="3"/>
        <v>1</v>
      </c>
    </row>
    <row r="46" spans="2:8" ht="60" x14ac:dyDescent="0.25">
      <c r="B46" s="63" t="s">
        <v>195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7">
        <f t="shared" si="3"/>
        <v>0</v>
      </c>
    </row>
    <row r="47" spans="2:8" ht="30" x14ac:dyDescent="0.25">
      <c r="B47" s="63" t="s">
        <v>196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f t="shared" si="3"/>
        <v>0</v>
      </c>
    </row>
    <row r="48" spans="2:8" ht="45" x14ac:dyDescent="0.25">
      <c r="B48" s="63" t="s">
        <v>197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7">
        <f t="shared" si="3"/>
        <v>0</v>
      </c>
    </row>
    <row r="49" spans="2:8" ht="30" x14ac:dyDescent="0.25">
      <c r="B49" s="63" t="s">
        <v>198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f t="shared" si="3"/>
        <v>0</v>
      </c>
    </row>
    <row r="50" spans="2:8" x14ac:dyDescent="0.25">
      <c r="B50" s="64" t="s">
        <v>189</v>
      </c>
      <c r="C50" s="97">
        <f>C43+C44+C45+C46+C47+C48+C49</f>
        <v>4</v>
      </c>
      <c r="D50" s="98">
        <f t="shared" ref="D50:H50" si="4">D43+D44+D45+D46+D47+D48+D49</f>
        <v>0</v>
      </c>
      <c r="E50" s="98">
        <f t="shared" si="4"/>
        <v>0</v>
      </c>
      <c r="F50" s="98">
        <f t="shared" si="4"/>
        <v>0</v>
      </c>
      <c r="G50" s="97">
        <f t="shared" si="4"/>
        <v>1</v>
      </c>
      <c r="H50" s="97">
        <f t="shared" si="4"/>
        <v>5</v>
      </c>
    </row>
    <row r="51" spans="2:8" ht="39.75" customHeight="1" x14ac:dyDescent="0.25">
      <c r="B51" s="62" t="s">
        <v>199</v>
      </c>
      <c r="C51" s="97"/>
      <c r="D51" s="97"/>
      <c r="E51" s="97"/>
      <c r="F51" s="97"/>
      <c r="G51" s="97"/>
      <c r="H51" s="98"/>
    </row>
    <row r="52" spans="2:8" ht="45" x14ac:dyDescent="0.25">
      <c r="B52" s="63" t="s">
        <v>192</v>
      </c>
      <c r="C52" s="97">
        <v>16</v>
      </c>
      <c r="D52" s="97">
        <v>4</v>
      </c>
      <c r="E52" s="98">
        <v>0</v>
      </c>
      <c r="F52" s="98">
        <v>0</v>
      </c>
      <c r="G52" s="97">
        <v>4</v>
      </c>
      <c r="H52" s="97">
        <f t="shared" si="3"/>
        <v>24</v>
      </c>
    </row>
    <row r="53" spans="2:8" ht="45" x14ac:dyDescent="0.25">
      <c r="B53" s="63" t="s">
        <v>193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f t="shared" si="3"/>
        <v>0</v>
      </c>
    </row>
    <row r="54" spans="2:8" ht="45" x14ac:dyDescent="0.25">
      <c r="B54" s="63" t="s">
        <v>194</v>
      </c>
      <c r="C54" s="97">
        <v>10</v>
      </c>
      <c r="D54" s="97">
        <v>1</v>
      </c>
      <c r="E54" s="98">
        <v>0</v>
      </c>
      <c r="F54" s="98">
        <v>0</v>
      </c>
      <c r="G54" s="97">
        <v>1</v>
      </c>
      <c r="H54" s="97">
        <f t="shared" si="3"/>
        <v>12</v>
      </c>
    </row>
    <row r="55" spans="2:8" ht="60" x14ac:dyDescent="0.25">
      <c r="B55" s="63" t="s">
        <v>195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f t="shared" si="3"/>
        <v>0</v>
      </c>
    </row>
    <row r="56" spans="2:8" ht="30" x14ac:dyDescent="0.25">
      <c r="B56" s="63" t="s">
        <v>196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>
        <f t="shared" si="3"/>
        <v>0</v>
      </c>
    </row>
    <row r="57" spans="2:8" ht="45" x14ac:dyDescent="0.25">
      <c r="B57" s="63" t="s">
        <v>197</v>
      </c>
      <c r="C57" s="97">
        <v>9</v>
      </c>
      <c r="D57" s="98">
        <v>0</v>
      </c>
      <c r="E57" s="98">
        <v>0</v>
      </c>
      <c r="F57" s="98">
        <v>0</v>
      </c>
      <c r="G57" s="97">
        <v>1</v>
      </c>
      <c r="H57" s="97">
        <f t="shared" si="3"/>
        <v>10</v>
      </c>
    </row>
    <row r="58" spans="2:8" ht="30" x14ac:dyDescent="0.25">
      <c r="B58" s="63" t="s">
        <v>198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98">
        <f t="shared" si="3"/>
        <v>0</v>
      </c>
    </row>
    <row r="59" spans="2:8" x14ac:dyDescent="0.25">
      <c r="B59" s="64" t="s">
        <v>189</v>
      </c>
      <c r="C59" s="95">
        <f>C52+C53+C54+C55+C56+C57+C58</f>
        <v>35</v>
      </c>
      <c r="D59" s="95">
        <f t="shared" ref="D59:H59" si="5">D52+D53+D54+D55+D56+D57+D58</f>
        <v>5</v>
      </c>
      <c r="E59" s="95">
        <f t="shared" si="5"/>
        <v>0</v>
      </c>
      <c r="F59" s="95">
        <f t="shared" si="5"/>
        <v>0</v>
      </c>
      <c r="G59" s="95">
        <f t="shared" si="5"/>
        <v>6</v>
      </c>
      <c r="H59" s="95">
        <f t="shared" si="5"/>
        <v>46</v>
      </c>
    </row>
    <row r="62" spans="2:8" ht="42.75" customHeight="1" x14ac:dyDescent="0.25">
      <c r="B62" s="191" t="s">
        <v>200</v>
      </c>
      <c r="C62" s="191"/>
      <c r="D62" s="191"/>
      <c r="E62" s="191"/>
      <c r="F62" s="191"/>
      <c r="G62" s="191"/>
      <c r="H62" s="191"/>
    </row>
    <row r="64" spans="2:8" x14ac:dyDescent="0.25">
      <c r="B64" s="192" t="s">
        <v>175</v>
      </c>
      <c r="C64" s="193" t="s">
        <v>216</v>
      </c>
      <c r="D64" s="193"/>
      <c r="E64" s="193"/>
      <c r="F64" s="193"/>
      <c r="G64" s="193"/>
      <c r="H64" s="193"/>
    </row>
    <row r="65" spans="2:8" x14ac:dyDescent="0.25">
      <c r="B65" s="192"/>
      <c r="C65" s="51">
        <v>2021</v>
      </c>
      <c r="D65" s="51">
        <v>2022</v>
      </c>
      <c r="E65" s="51">
        <v>2023</v>
      </c>
      <c r="F65" s="51">
        <v>2024</v>
      </c>
      <c r="G65" s="51">
        <v>2025</v>
      </c>
      <c r="H65" s="51" t="s">
        <v>186</v>
      </c>
    </row>
    <row r="66" spans="2:8" x14ac:dyDescent="0.25">
      <c r="B66" s="52">
        <v>1</v>
      </c>
      <c r="C66" s="65">
        <v>2</v>
      </c>
      <c r="D66" s="65">
        <v>3</v>
      </c>
      <c r="E66" s="65">
        <v>4</v>
      </c>
      <c r="F66" s="65">
        <v>5</v>
      </c>
      <c r="G66" s="65">
        <v>6</v>
      </c>
      <c r="H66" s="53">
        <v>7</v>
      </c>
    </row>
    <row r="67" spans="2:8" ht="30" x14ac:dyDescent="0.25">
      <c r="B67" s="66" t="s">
        <v>201</v>
      </c>
      <c r="C67" s="58">
        <v>1</v>
      </c>
      <c r="D67" s="61">
        <v>0</v>
      </c>
      <c r="E67" s="61">
        <v>0</v>
      </c>
      <c r="F67" s="61">
        <v>0</v>
      </c>
      <c r="G67" s="58">
        <v>106</v>
      </c>
      <c r="H67" s="58">
        <f>C67+D67+E67+F67+G67</f>
        <v>107</v>
      </c>
    </row>
    <row r="68" spans="2:8" ht="30" x14ac:dyDescent="0.25">
      <c r="B68" s="66" t="s">
        <v>202</v>
      </c>
      <c r="C68" s="58">
        <v>85</v>
      </c>
      <c r="D68" s="61">
        <v>0</v>
      </c>
      <c r="E68" s="61">
        <v>0</v>
      </c>
      <c r="F68" s="61">
        <v>0</v>
      </c>
      <c r="G68" s="58">
        <v>233</v>
      </c>
      <c r="H68" s="58">
        <f t="shared" ref="H68:H69" si="6">C68+D68+E68+F68+G68</f>
        <v>318</v>
      </c>
    </row>
    <row r="69" spans="2:8" x14ac:dyDescent="0.25">
      <c r="B69" s="54" t="s">
        <v>189</v>
      </c>
      <c r="C69" s="67">
        <f>C67+C68</f>
        <v>86</v>
      </c>
      <c r="D69" s="58">
        <f t="shared" ref="D69:G69" si="7">D67+D68</f>
        <v>0</v>
      </c>
      <c r="E69" s="58">
        <f t="shared" si="7"/>
        <v>0</v>
      </c>
      <c r="F69" s="58">
        <f t="shared" si="7"/>
        <v>0</v>
      </c>
      <c r="G69" s="67">
        <f t="shared" si="7"/>
        <v>339</v>
      </c>
      <c r="H69" s="67">
        <f t="shared" si="6"/>
        <v>425</v>
      </c>
    </row>
    <row r="73" spans="2:8" ht="47.25" customHeight="1" x14ac:dyDescent="0.25">
      <c r="C73" s="194" t="s">
        <v>238</v>
      </c>
      <c r="D73" s="194"/>
      <c r="E73" s="68" t="s">
        <v>203</v>
      </c>
      <c r="F73" s="68"/>
      <c r="G73" s="195" t="s">
        <v>239</v>
      </c>
      <c r="H73" s="195"/>
    </row>
    <row r="74" spans="2:8" ht="15.75" x14ac:dyDescent="0.25">
      <c r="C74" s="68"/>
      <c r="D74" s="68"/>
      <c r="E74" s="68"/>
      <c r="F74" s="68"/>
      <c r="G74" s="68"/>
      <c r="H74" s="68"/>
    </row>
  </sheetData>
  <autoFilter ref="B10:H10"/>
  <mergeCells count="19">
    <mergeCell ref="B17:B18"/>
    <mergeCell ref="C17:H17"/>
    <mergeCell ref="B3:H3"/>
    <mergeCell ref="B5:H5"/>
    <mergeCell ref="B8:B9"/>
    <mergeCell ref="C8:H8"/>
    <mergeCell ref="B15:H15"/>
    <mergeCell ref="B24:H24"/>
    <mergeCell ref="B62:H62"/>
    <mergeCell ref="B64:B65"/>
    <mergeCell ref="C64:H64"/>
    <mergeCell ref="C73:D73"/>
    <mergeCell ref="G73:H73"/>
    <mergeCell ref="B27:H27"/>
    <mergeCell ref="B29:B30"/>
    <mergeCell ref="C29:H29"/>
    <mergeCell ref="B37:H37"/>
    <mergeCell ref="B39:B40"/>
    <mergeCell ref="C39:H3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&amp;C&amp;P</oddHeader>
  </headerFooter>
  <rowBreaks count="2" manualBreakCount="2">
    <brk id="26" max="7" man="1"/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19</vt:i4>
      </vt:variant>
    </vt:vector>
  </HeadingPairs>
  <TitlesOfParts>
    <vt:vector size="23" baseType="lpstr">
      <vt:lpstr>4 приложение (для Согл)по замеч</vt:lpstr>
      <vt:lpstr>4 приложение (для Согл)</vt:lpstr>
      <vt:lpstr>4 приложение</vt:lpstr>
      <vt:lpstr>4а приложение (результаты)</vt:lpstr>
      <vt:lpstr>'4 приложение'!_ftn1</vt:lpstr>
      <vt:lpstr>'4 приложение (для Согл)'!_ftn1</vt:lpstr>
      <vt:lpstr>'4 приложение (для Согл)по замеч'!_ftn1</vt:lpstr>
      <vt:lpstr>'4 приложение'!_ftn3</vt:lpstr>
      <vt:lpstr>'4 приложение (для Согл)'!_ftn3</vt:lpstr>
      <vt:lpstr>'4 приложение (для Согл)по замеч'!_ftn3</vt:lpstr>
      <vt:lpstr>'4 приложение'!_ftnref1</vt:lpstr>
      <vt:lpstr>'4 приложение (для Согл)'!_ftnref1</vt:lpstr>
      <vt:lpstr>'4 приложение (для Согл)по замеч'!_ftnref1</vt:lpstr>
      <vt:lpstr>'4 приложение'!_ftnref2</vt:lpstr>
      <vt:lpstr>'4 приложение (для Согл)'!_ftnref2</vt:lpstr>
      <vt:lpstr>'4 приложение (для Согл)по замеч'!_ftnref2</vt:lpstr>
      <vt:lpstr>'4 приложение'!_ftnref3</vt:lpstr>
      <vt:lpstr>'4 приложение (для Согл)'!_ftnref3</vt:lpstr>
      <vt:lpstr>'4 приложение (для Согл)по замеч'!_ftnref3</vt:lpstr>
      <vt:lpstr>'4 приложение'!Область_печати</vt:lpstr>
      <vt:lpstr>'4 приложение (для Согл)'!Область_печати</vt:lpstr>
      <vt:lpstr>'4 приложение (для Согл)по замеч'!Область_печати</vt:lpstr>
      <vt:lpstr>'4а приложение (результаты)'!Область_печати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Винограденко Юлия Николаевна</dc:creator>
  <cp:lastModifiedBy>Винограденко Юлия Николаевна</cp:lastModifiedBy>
  <cp:lastPrinted>2023-10-04T07:43:20Z</cp:lastPrinted>
  <dcterms:created xsi:type="dcterms:W3CDTF">2023-07-03T05:31:12Z</dcterms:created>
  <dcterms:modified xsi:type="dcterms:W3CDTF">2024-01-19T04:16:12Z</dcterms:modified>
</cp:coreProperties>
</file>