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Мои документы\МодернизацияПервичногоЗвена\ДС 15 Сокращение Финанс-ия 2024-2025гг\Проект Программы на утв\"/>
    </mc:Choice>
  </mc:AlternateContent>
  <bookViews>
    <workbookView xWindow="0" yWindow="0" windowWidth="28800" windowHeight="11700" activeTab="1"/>
  </bookViews>
  <sheets>
    <sheet name="7.1 приложение" sheetId="1" r:id="rId1"/>
    <sheet name="7.2 приложение" sheetId="2" r:id="rId2"/>
    <sheet name="7.1.1 приложение" sheetId="3" r:id="rId3"/>
    <sheet name="7.3 приложение" sheetId="4" r:id="rId4"/>
    <sheet name="7.4 приложение" sheetId="5" r:id="rId5"/>
  </sheets>
  <definedNames>
    <definedName name="_xlnm._FilterDatabase" localSheetId="0" hidden="1">'7.1 приложение'!$B$9:$AE$35</definedName>
    <definedName name="_xlnm._FilterDatabase" localSheetId="2" hidden="1">'7.1.1 приложение'!$B$7:$AE$7</definedName>
    <definedName name="_xlnm._FilterDatabase" localSheetId="1" hidden="1">'7.2 приложение'!$B$7:$AE$31</definedName>
    <definedName name="_xlnm._FilterDatabase" localSheetId="3" hidden="1">'7.3 приложение'!$B$7:$AE$7</definedName>
    <definedName name="_xlnm._FilterDatabase" localSheetId="4" hidden="1">'7.4 приложение'!$B$8:$AE$8</definedName>
    <definedName name="_xlnm.Print_Titles" localSheetId="0">'7.1 приложение'!$B:$B</definedName>
    <definedName name="_xlnm.Print_Titles" localSheetId="1">'7.2 приложение'!$B:$B</definedName>
    <definedName name="_xlnm.Print_Area" localSheetId="0">'7.1 приложение'!$A$1:$AE$35</definedName>
    <definedName name="_xlnm.Print_Area" localSheetId="1">'7.2 приложение'!$A$1:$AE$34</definedName>
    <definedName name="_xlnm.Print_Area" localSheetId="3">'7.3 приложение'!$A$1:$AE$13</definedName>
    <definedName name="_xlnm.Print_Area" localSheetId="4">'7.4 приложение'!$A$1:$AE$13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V11" i="2" l="1"/>
  <c r="AU11" i="2"/>
  <c r="R11" i="2"/>
  <c r="AS29" i="2" l="1"/>
  <c r="AR29" i="2"/>
  <c r="W29" i="2"/>
  <c r="AP42" i="1" l="1"/>
  <c r="AP37" i="1"/>
  <c r="AO37" i="1"/>
  <c r="AM37" i="1"/>
  <c r="AJ37" i="1"/>
  <c r="AI37" i="1"/>
  <c r="AG37" i="1"/>
  <c r="AQ34" i="1"/>
  <c r="AQ37" i="1" s="1"/>
  <c r="AP34" i="1"/>
  <c r="AO34" i="1"/>
  <c r="AO42" i="1" s="1"/>
  <c r="AN34" i="1"/>
  <c r="AN37" i="1" s="1"/>
  <c r="AM34" i="1"/>
  <c r="AL34" i="1"/>
  <c r="AL37" i="1" s="1"/>
  <c r="AK34" i="1"/>
  <c r="AK37" i="1" s="1"/>
  <c r="AJ34" i="1"/>
  <c r="AI34" i="1"/>
  <c r="AH34" i="1"/>
  <c r="AH37" i="1" s="1"/>
  <c r="AG34" i="1"/>
  <c r="AH8" i="2"/>
  <c r="AK8" i="2"/>
  <c r="AK31" i="2" s="1"/>
  <c r="AN8" i="2"/>
  <c r="AQ8" i="2"/>
  <c r="AH9" i="2"/>
  <c r="AK9" i="2"/>
  <c r="AN9" i="2"/>
  <c r="AQ9" i="2"/>
  <c r="AH10" i="2"/>
  <c r="AK10" i="2"/>
  <c r="AN10" i="2"/>
  <c r="AQ10" i="2"/>
  <c r="AH11" i="2"/>
  <c r="AK11" i="2"/>
  <c r="AN11" i="2"/>
  <c r="AQ11" i="2"/>
  <c r="AT11" i="2"/>
  <c r="AH12" i="2"/>
  <c r="AK12" i="2"/>
  <c r="AN12" i="2"/>
  <c r="AQ12" i="2"/>
  <c r="AT12" i="2"/>
  <c r="AH13" i="2"/>
  <c r="AK13" i="2"/>
  <c r="AN13" i="2"/>
  <c r="AQ13" i="2"/>
  <c r="AT13" i="2"/>
  <c r="AG13" i="2" s="1"/>
  <c r="AH14" i="2"/>
  <c r="AK14" i="2"/>
  <c r="AN14" i="2"/>
  <c r="AQ14" i="2"/>
  <c r="AT14" i="2"/>
  <c r="AG14" i="2" s="1"/>
  <c r="AH15" i="2"/>
  <c r="AK15" i="2"/>
  <c r="AN15" i="2"/>
  <c r="AQ15" i="2"/>
  <c r="AT15" i="2"/>
  <c r="AH16" i="2"/>
  <c r="AG16" i="2" s="1"/>
  <c r="AK16" i="2"/>
  <c r="AN16" i="2"/>
  <c r="AQ16" i="2"/>
  <c r="AT16" i="2"/>
  <c r="AH17" i="2"/>
  <c r="AG17" i="2" s="1"/>
  <c r="AK17" i="2"/>
  <c r="AN17" i="2"/>
  <c r="AQ17" i="2"/>
  <c r="AH18" i="2"/>
  <c r="AK18" i="2"/>
  <c r="AN18" i="2"/>
  <c r="AQ18" i="2"/>
  <c r="AH19" i="2"/>
  <c r="AK19" i="2"/>
  <c r="AN19" i="2"/>
  <c r="AQ19" i="2"/>
  <c r="AH20" i="2"/>
  <c r="AG20" i="2" s="1"/>
  <c r="AK20" i="2"/>
  <c r="AN20" i="2"/>
  <c r="AQ20" i="2"/>
  <c r="AH21" i="2"/>
  <c r="AK21" i="2"/>
  <c r="AN21" i="2"/>
  <c r="AQ21" i="2"/>
  <c r="AH22" i="2"/>
  <c r="AK22" i="2"/>
  <c r="AN22" i="2"/>
  <c r="AQ22" i="2"/>
  <c r="AG23" i="2"/>
  <c r="AH23" i="2"/>
  <c r="AK23" i="2"/>
  <c r="AN23" i="2"/>
  <c r="AQ23" i="2"/>
  <c r="AH24" i="2"/>
  <c r="AK24" i="2"/>
  <c r="AN24" i="2"/>
  <c r="AQ24" i="2"/>
  <c r="AH25" i="2"/>
  <c r="AK25" i="2"/>
  <c r="AN25" i="2"/>
  <c r="AQ25" i="2"/>
  <c r="AH26" i="2"/>
  <c r="AK26" i="2"/>
  <c r="AN26" i="2"/>
  <c r="AQ26" i="2"/>
  <c r="AH27" i="2"/>
  <c r="AK27" i="2"/>
  <c r="AG27" i="2" s="1"/>
  <c r="AN27" i="2"/>
  <c r="AQ27" i="2"/>
  <c r="AH28" i="2"/>
  <c r="AK28" i="2"/>
  <c r="AO28" i="2"/>
  <c r="AP28" i="2"/>
  <c r="AQ28" i="2"/>
  <c r="AH29" i="2"/>
  <c r="AK29" i="2"/>
  <c r="AN29" i="2"/>
  <c r="AQ29" i="2"/>
  <c r="AH30" i="2"/>
  <c r="AK30" i="2"/>
  <c r="AO30" i="2"/>
  <c r="AP30" i="2"/>
  <c r="AQ30" i="2"/>
  <c r="AI31" i="2"/>
  <c r="AJ31" i="2"/>
  <c r="AL31" i="2"/>
  <c r="AM31" i="2"/>
  <c r="AR31" i="2"/>
  <c r="AS31" i="2"/>
  <c r="AU31" i="2"/>
  <c r="AV31" i="2"/>
  <c r="Z8" i="2"/>
  <c r="Z10" i="2"/>
  <c r="AC11" i="2"/>
  <c r="Z12" i="2"/>
  <c r="Z13" i="2"/>
  <c r="Z15" i="2"/>
  <c r="AC16" i="2"/>
  <c r="Z17" i="2"/>
  <c r="Z18" i="2"/>
  <c r="Z19" i="2"/>
  <c r="Z20" i="2"/>
  <c r="Z21" i="2"/>
  <c r="Z22" i="2"/>
  <c r="Z23" i="2"/>
  <c r="Z24" i="2"/>
  <c r="Z25" i="2"/>
  <c r="Z26" i="2"/>
  <c r="Z27" i="2"/>
  <c r="AA28" i="2"/>
  <c r="AA31" i="2" s="1"/>
  <c r="AB28" i="2"/>
  <c r="AB29" i="2"/>
  <c r="AA30" i="2"/>
  <c r="AB30" i="2"/>
  <c r="AD31" i="2"/>
  <c r="AG11" i="2" l="1"/>
  <c r="AQ31" i="2"/>
  <c r="AG10" i="2"/>
  <c r="AC31" i="2"/>
  <c r="AP31" i="2"/>
  <c r="AN30" i="2"/>
  <c r="AG30" i="2" s="1"/>
  <c r="AG22" i="2"/>
  <c r="AG19" i="2"/>
  <c r="AT31" i="2"/>
  <c r="AG9" i="2"/>
  <c r="AB31" i="2"/>
  <c r="AG26" i="2"/>
  <c r="AG12" i="2"/>
  <c r="AN28" i="2"/>
  <c r="AG24" i="2"/>
  <c r="AG21" i="2"/>
  <c r="AG18" i="2"/>
  <c r="AG15" i="2"/>
  <c r="Z31" i="2"/>
  <c r="AG29" i="2"/>
  <c r="AG25" i="2"/>
  <c r="AG8" i="2"/>
  <c r="AG28" i="2"/>
  <c r="AO31" i="2"/>
  <c r="AH31" i="2"/>
  <c r="AG31" i="2" l="1"/>
  <c r="AN31" i="2"/>
  <c r="J36" i="2" l="1"/>
  <c r="K36" i="2"/>
  <c r="L36" i="2"/>
  <c r="I31" i="2"/>
  <c r="I36" i="2" s="1"/>
  <c r="K37" i="1"/>
  <c r="L37" i="1"/>
  <c r="Y11" i="1" l="1"/>
  <c r="Y12" i="1"/>
  <c r="Y13" i="1"/>
  <c r="Y14" i="1"/>
  <c r="Y15" i="1"/>
  <c r="Y16" i="1"/>
  <c r="Y17" i="1"/>
  <c r="Y18" i="1"/>
  <c r="Y19" i="1"/>
  <c r="Y20" i="1"/>
  <c r="Y21" i="1"/>
  <c r="Y22" i="1"/>
  <c r="Y23" i="1"/>
  <c r="Y24" i="1"/>
  <c r="Y25" i="1"/>
  <c r="Y26" i="1"/>
  <c r="Y27" i="1"/>
  <c r="Y28" i="1"/>
  <c r="Y29" i="1"/>
  <c r="Y30" i="1"/>
  <c r="Y31" i="1"/>
  <c r="Y32" i="1"/>
  <c r="Y33" i="1"/>
  <c r="Y10" i="1"/>
  <c r="X31" i="2" l="1"/>
  <c r="X36" i="2" s="1"/>
  <c r="W31" i="2"/>
  <c r="W36" i="2" s="1"/>
  <c r="V31" i="2"/>
  <c r="V36" i="2" s="1"/>
  <c r="U31" i="2"/>
  <c r="U36" i="2" s="1"/>
  <c r="T31" i="2"/>
  <c r="T36" i="2" s="1"/>
  <c r="R31" i="2"/>
  <c r="R36" i="2" s="1"/>
  <c r="Q31" i="2"/>
  <c r="Q36" i="2" s="1"/>
  <c r="P31" i="2"/>
  <c r="P36" i="2" s="1"/>
  <c r="O31" i="2"/>
  <c r="O36" i="2" s="1"/>
  <c r="N31" i="2"/>
  <c r="N36" i="2" s="1"/>
  <c r="Y30" i="2"/>
  <c r="S30" i="2"/>
  <c r="M30" i="2"/>
  <c r="Y29" i="2"/>
  <c r="S29" i="2"/>
  <c r="M29" i="2"/>
  <c r="Y28" i="2"/>
  <c r="S28" i="2"/>
  <c r="M28" i="2"/>
  <c r="Y27" i="2"/>
  <c r="S27" i="2"/>
  <c r="M27" i="2"/>
  <c r="Y26" i="2"/>
  <c r="S26" i="2"/>
  <c r="M26" i="2"/>
  <c r="Y25" i="2"/>
  <c r="S25" i="2"/>
  <c r="M25" i="2"/>
  <c r="Y24" i="2"/>
  <c r="S24" i="2"/>
  <c r="M24" i="2"/>
  <c r="Y23" i="2"/>
  <c r="S23" i="2"/>
  <c r="M23" i="2"/>
  <c r="Y22" i="2"/>
  <c r="S22" i="2"/>
  <c r="M22" i="2"/>
  <c r="Y21" i="2"/>
  <c r="S21" i="2"/>
  <c r="M21" i="2"/>
  <c r="Y20" i="2"/>
  <c r="S20" i="2"/>
  <c r="M20" i="2"/>
  <c r="Y19" i="2"/>
  <c r="S19" i="2"/>
  <c r="M19" i="2"/>
  <c r="Y18" i="2"/>
  <c r="S18" i="2"/>
  <c r="M18" i="2"/>
  <c r="Y17" i="2"/>
  <c r="S17" i="2"/>
  <c r="M17" i="2"/>
  <c r="Y16" i="2"/>
  <c r="S16" i="2"/>
  <c r="M16" i="2"/>
  <c r="Y15" i="2"/>
  <c r="S15" i="2"/>
  <c r="M15" i="2"/>
  <c r="Y14" i="2"/>
  <c r="S14" i="2"/>
  <c r="M14" i="2"/>
  <c r="Y13" i="2"/>
  <c r="S13" i="2"/>
  <c r="M13" i="2"/>
  <c r="Y12" i="2"/>
  <c r="S12" i="2"/>
  <c r="M12" i="2"/>
  <c r="Y11" i="2"/>
  <c r="S11" i="2"/>
  <c r="M11" i="2"/>
  <c r="Y10" i="2"/>
  <c r="S10" i="2"/>
  <c r="M10" i="2"/>
  <c r="Y9" i="2"/>
  <c r="S9" i="2"/>
  <c r="M9" i="2"/>
  <c r="Y8" i="2"/>
  <c r="S8" i="2"/>
  <c r="M8" i="2"/>
  <c r="X34" i="1"/>
  <c r="X37" i="1" s="1"/>
  <c r="W34" i="1"/>
  <c r="W37" i="1" s="1"/>
  <c r="V34" i="1"/>
  <c r="V37" i="1" s="1"/>
  <c r="U34" i="1"/>
  <c r="U37" i="1" s="1"/>
  <c r="T34" i="1"/>
  <c r="T37" i="1" s="1"/>
  <c r="R34" i="1"/>
  <c r="R37" i="1" s="1"/>
  <c r="Q34" i="1"/>
  <c r="Q37" i="1" s="1"/>
  <c r="P34" i="1"/>
  <c r="P37" i="1" s="1"/>
  <c r="O34" i="1"/>
  <c r="O37" i="1" s="1"/>
  <c r="N34" i="1"/>
  <c r="N37" i="1" s="1"/>
  <c r="J34" i="1"/>
  <c r="J37" i="1" s="1"/>
  <c r="S33" i="1"/>
  <c r="M33" i="1"/>
  <c r="S32" i="1"/>
  <c r="M32" i="1"/>
  <c r="S31" i="1"/>
  <c r="M31" i="1"/>
  <c r="S30" i="1"/>
  <c r="M30" i="1"/>
  <c r="S29" i="1"/>
  <c r="M29" i="1"/>
  <c r="S28" i="1"/>
  <c r="M28" i="1"/>
  <c r="S27" i="1"/>
  <c r="M27" i="1"/>
  <c r="S26" i="1"/>
  <c r="M26" i="1"/>
  <c r="S25" i="1"/>
  <c r="M25" i="1"/>
  <c r="S24" i="1"/>
  <c r="M24" i="1"/>
  <c r="S23" i="1"/>
  <c r="M23" i="1"/>
  <c r="S22" i="1"/>
  <c r="M22" i="1"/>
  <c r="S21" i="1"/>
  <c r="M21" i="1"/>
  <c r="S20" i="1"/>
  <c r="M20" i="1"/>
  <c r="S19" i="1"/>
  <c r="M19" i="1"/>
  <c r="S18" i="1"/>
  <c r="M18" i="1"/>
  <c r="S17" i="1"/>
  <c r="M17" i="1"/>
  <c r="S16" i="1"/>
  <c r="M16" i="1"/>
  <c r="S15" i="1"/>
  <c r="M15" i="1"/>
  <c r="S14" i="1"/>
  <c r="M14" i="1"/>
  <c r="S13" i="1"/>
  <c r="M13" i="1"/>
  <c r="S12" i="1"/>
  <c r="M12" i="1"/>
  <c r="S11" i="1"/>
  <c r="M11" i="1"/>
  <c r="S10" i="1"/>
  <c r="M10" i="1"/>
  <c r="S34" i="1" l="1"/>
  <c r="S37" i="1" s="1"/>
  <c r="M34" i="1"/>
  <c r="M37" i="1" s="1"/>
  <c r="S31" i="2"/>
  <c r="S36" i="2" s="1"/>
  <c r="M31" i="2"/>
  <c r="M36" i="2" s="1"/>
  <c r="Y31" i="2"/>
  <c r="Y34" i="1"/>
  <c r="Z34" i="1"/>
  <c r="AB34" i="1"/>
  <c r="AA34" i="1"/>
  <c r="AD34" i="1"/>
  <c r="AC34" i="1"/>
</calcChain>
</file>

<file path=xl/sharedStrings.xml><?xml version="1.0" encoding="utf-8"?>
<sst xmlns="http://schemas.openxmlformats.org/spreadsheetml/2006/main" count="402" uniqueCount="198">
  <si>
    <t xml:space="preserve">Строительство (реконструкция) медицинских организаций, 
подведомственных органам исполнительной власти субъекта Российской Федерации и (или) муниципальных 
медицинских организаций, расположенных на территории субъекта Российской Федерации, оказывающих первичную медико-санитарную помощь взрослым и детям, их обособленных структурных подразделений, центральных районных и районных больниц 
</t>
  </si>
  <si>
    <t>№ п/п</t>
  </si>
  <si>
    <t>Наименование юридического лица (полностью)</t>
  </si>
  <si>
    <t>Наименование объекта (РБ (в т.ч. центральные, межрайонные), УБ, поликлиники, детские поликлиники, поликлинические подразделения, амбулатории (в т.ч. врачебные, центры (отделения) общей врачебной практики (семейной медицины), ФАП, ФП, фельдшерские здравпункты, городские больницы, детские городские больницы, областные (республиканские) больницы, центры консультативно-диагностические, (поликлиники консультативно-диагностические), центры консультативно-диагностические детские , (поликлиники консультативно-диагностические детские), дневной стационар, прочие (переход между стационаром)</t>
  </si>
  <si>
    <t>Адрес объекта</t>
  </si>
  <si>
    <t>Износ (%)**</t>
  </si>
  <si>
    <t>Планируемое мероприятие (реконструкция, строительство взамен существующего, новое строительство)</t>
  </si>
  <si>
    <t>Наличие детских подразделений (да/нет)</t>
  </si>
  <si>
    <t>Количество населения, обслуживаемое 
медицинской организацией (структурным подразделением)***</t>
  </si>
  <si>
    <t>Объем работ (кв.м.)</t>
  </si>
  <si>
    <t>Мощность планируемого объекта (согласно ст.11)</t>
  </si>
  <si>
    <t xml:space="preserve">Единицы измерения мощности планируемого объекта (посещений в смену, койко-мест для стационаров) </t>
  </si>
  <si>
    <t>Планируемая стоимость работ (консолидированный бюджет), рублей</t>
  </si>
  <si>
    <t>Консолидированный бюджет, в том числе по годам:</t>
  </si>
  <si>
    <t>Планируемая стоимость работ (федеральный бюджет), рублей</t>
  </si>
  <si>
    <t>Федеральный бюджет, в том числе по годам:</t>
  </si>
  <si>
    <t>Планируемая стоимость работ (средства регионального бюджета), рублей</t>
  </si>
  <si>
    <t>Не софинансируемые расходы за счет средств федерального бюджета расходы субъекта Российской Федерации в части мероприятий по строительству (реконструкции), в том числе по годам:</t>
  </si>
  <si>
    <t xml:space="preserve">Запланированный год завершения мероприятия по объекту  </t>
  </si>
  <si>
    <t>Планируемая стоимость работ, 
рублей</t>
  </si>
  <si>
    <t>ФБ</t>
  </si>
  <si>
    <t>ОБ</t>
  </si>
  <si>
    <t>Государственное бюджетное учреждение здравоохранения Новосибирской области "Новосибирская клиническая районная больница № 1"</t>
  </si>
  <si>
    <t>Здание врачебной амбулатории мощностью 50 п/см в п. Ложок Новосибирского района (ГБУЗ НСО "НКРБ № 1")</t>
  </si>
  <si>
    <t>Новосибирская область, Новосибирский район, поселок Ложок</t>
  </si>
  <si>
    <t>новое строительство</t>
  </si>
  <si>
    <t>нет</t>
  </si>
  <si>
    <t>посещений в смену</t>
  </si>
  <si>
    <t>Государственное бюджетное учреждение здравоохранения Новосибирской области "Барабинская центральная районная больница"</t>
  </si>
  <si>
    <t>Здание детской поликлиники мощностью 250 п/см ГБУЗ НСО "Барабинская ЦРБ"</t>
  </si>
  <si>
    <t>Новосибирская область, Барабинский район, город Барабинск</t>
  </si>
  <si>
    <t>да</t>
  </si>
  <si>
    <t>Государственное бюджетное учреждение здравоохранения Новосибирской области "Доволенская центральная районная больница"</t>
  </si>
  <si>
    <t>Здание поликлиники смешанного типа мощностью 350 п/см с детским отделением на 120 п/см ГБУЗ НСО "Доволенская ЦРБ"</t>
  </si>
  <si>
    <t>Новосибирская область, Доволенский район, село Довольное</t>
  </si>
  <si>
    <t>Государственное бюджетное учреждение здравоохранения Новосибирской области "Новосибирская клиническая центральная районная больница"</t>
  </si>
  <si>
    <t>Здание поликлиники смешанного типа мощностью 750 п/см с детским отделением 250 п/см в р.п. Краснообск ГБУЗ НСО "НКЦРБ"</t>
  </si>
  <si>
    <t>Новосибирская область, Новосибирский район, рабочий поселок Краснообск</t>
  </si>
  <si>
    <t>Государственное бюджетное учреждение здравоохранения Новосибирской области  "Обская центральная городская больница"</t>
  </si>
  <si>
    <t>Здание поликлинического отделения ГБУЗ НСО "ОЦГБ" мощностью 550 п/см</t>
  </si>
  <si>
    <t>Новосибирская область, город Обь</t>
  </si>
  <si>
    <t>Государственное бюджетное учреждение здравоохранения Новосибирской области "Городская клиническая больница № 2"</t>
  </si>
  <si>
    <t>Здание поликлинического отделения ГБУЗ НСО "ГКБ № 2"  мощностью 100 посещений в смену в микрорайоне "Олимпийская слава"</t>
  </si>
  <si>
    <t>Новосибирская область, Новосибирский район, поселок Восход</t>
  </si>
  <si>
    <t>Государственное бюджетное учреждение здравоохранения Новосибирской области "Городская поликлиника № 18"</t>
  </si>
  <si>
    <t xml:space="preserve">Здание поликлинического отделения ГБУЗ НСО "ГП № 18" мощностью 300 п/см </t>
  </si>
  <si>
    <t>Новосибирская область,                         г. Новосибирск</t>
  </si>
  <si>
    <t>Здание врачебной амбулатории мощностью 150 п/см с. Каменка Новосибирского района (ГБУЗ НСО "ГКБ № 2")</t>
  </si>
  <si>
    <t>Новосибирская область, Новосибирский район, село Каменка</t>
  </si>
  <si>
    <t>строительство взамен существующего</t>
  </si>
  <si>
    <t>Здание врачебной амбулатории мощностью 150 п/см в с. Новолуговое Новосибирского района (ГБУЗ НСО "НКРБ № 1")</t>
  </si>
  <si>
    <t>Новосибирская область, Новосибирский район, село Новолуговое</t>
  </si>
  <si>
    <r>
      <t>Здание врачебной амбулатории с подстанцией ССМП в с. Верх-Тула Новосибирского района ГБУЗ НСО "Новосибирская клиническая центральная районная больница"</t>
    </r>
    <r>
      <rPr>
        <vertAlign val="superscript"/>
        <sz val="10"/>
        <rFont val="Times New Roman"/>
        <family val="1"/>
        <charset val="204"/>
      </rPr>
      <t>1)</t>
    </r>
  </si>
  <si>
    <t>Новосибирская область, Новосибирский район, село Верх-Тула, мкр. Радужный</t>
  </si>
  <si>
    <t>Здание поликлиники мощностью 300 п/см в с. Криводановка Новосибирского района (ГБУЗ НСО "НКЦРБ")</t>
  </si>
  <si>
    <t>Новосибирская область, Новосибирский район, село Криводановка</t>
  </si>
  <si>
    <t>Здание врачебной амбулатории мощностью 100 п/см в д.п. Кудряшовский Новосибирского района (ГБУЗ НСО "НКЦРБ")</t>
  </si>
  <si>
    <t>Новосибирская область, Новосибирский район, дачный поселок Кудряшовский</t>
  </si>
  <si>
    <t>Здание врачебной амбулатории мощностью 100 п/см в п. Мичуринский Новосибирского района (ГБУЗ НСО "НКЦРБ")</t>
  </si>
  <si>
    <t>Новосибирская область, Новосибирский район, поселок Мичуринский</t>
  </si>
  <si>
    <t>Здание врачебной амбулатории мощностью 50 п/см в п. Садовый Новосибирского района (ГБУЗ НСО "НКЦРБ")</t>
  </si>
  <si>
    <t>Новосибирская область, Новосибирский район, поселок Садовый</t>
  </si>
  <si>
    <t>Здание врачебной амбулатории мощностью 100 п/см в ст. Мочище Новосибирского района (ГБУЗ НСО "НКЦРБ")</t>
  </si>
  <si>
    <t>Новосибирская область, Новосибирский район, станция Мочище</t>
  </si>
  <si>
    <t>Здание врачебной амбулатории мощностью 50 п/см в п. Тулинский Новосибирского района (ГБУЗ НСО "НКЦРБ")</t>
  </si>
  <si>
    <t>Новосибирская область, Новосибирский район, поселок Тулинский</t>
  </si>
  <si>
    <t>государственное бюджетное учреждение здравоохранения Новосибирской области "Колыванская центральная районная больница"</t>
  </si>
  <si>
    <t>Реконструкция здания поликлиники ГБУЗ НСО "Колыванская ЦРБ"</t>
  </si>
  <si>
    <t>Новосибирская область, рп. Колывань, ул.Советская, 26 корп.2</t>
  </si>
  <si>
    <t>56,97
(приспособленное помещение)</t>
  </si>
  <si>
    <t>реконструкция</t>
  </si>
  <si>
    <t>государственное бюджетное учреждение здравоохранения Новосибирской области "Чулымская центральная районная больница"</t>
  </si>
  <si>
    <t>Здание поликлинического отделения ГБУЗ НСО "Чулымская ЦРБ"</t>
  </si>
  <si>
    <t>Новосибирская область, Чулымский район, г. Чулым</t>
  </si>
  <si>
    <r>
      <t>43 (приспособленное помещение)</t>
    </r>
    <r>
      <rPr>
        <vertAlign val="superscript"/>
        <sz val="10"/>
        <rFont val="Times New Roman"/>
        <family val="1"/>
        <charset val="204"/>
      </rPr>
      <t xml:space="preserve">2) </t>
    </r>
  </si>
  <si>
    <t>Государственное бюджетное учреждение здравоохранения Новосибирской области "Убинская центральная районная больница"</t>
  </si>
  <si>
    <t>Здание фельдшерско-акушерского пункта в с. Владимировское Государственного бюджетного учреждения здравоохранения Новосибирской области "Убинская ЦРБ"</t>
  </si>
  <si>
    <t>Новосибирская область, Убинский район, с. Владимирское</t>
  </si>
  <si>
    <t>Здание фельдшерско-акушерского пункта в д. Квашнино Государственного бюджетного учреждения здравоохранения Новосибирской области "Барабинская ЦРБ"</t>
  </si>
  <si>
    <t>Новосибирская область, Барабинский район, д. Квашнино</t>
  </si>
  <si>
    <t>(арендованное помещение)</t>
  </si>
  <si>
    <t>Государственное бюджетное учреждение здравоохранения Новосибирской области "Ордынская ЦРБ"</t>
  </si>
  <si>
    <t>Здание фельдшерско-акушерского пункта в д. Пушкарево  Государственного бюджетного учреждения здравоохранения Новосибирской области "Ордынская ЦРБ"</t>
  </si>
  <si>
    <t>Новосибирская область, Ордынский район, д. Пушкарево</t>
  </si>
  <si>
    <t>Государственное бюджетное учреждение здравоохранения Новосибирской области "Куйбышевская центральная районная больница"</t>
  </si>
  <si>
    <t>Здание фельдшерско-акушерского пункта в с. Абрамово Государственного бюджетного учреждения здравоохранения Новосибирской области "Куйбышевская ЦРБ"</t>
  </si>
  <si>
    <t>Новосибирская область, Куйбышевский район, с. Абрамово</t>
  </si>
  <si>
    <t>Государственное бюджетное учреждение здравоохранения Новосибирской области «Болотнинская центральная районная больница»</t>
  </si>
  <si>
    <t>Здание фельдшерско-акушерского пункта в д. Байкал Государственного бюджетного учреждения здравоохранения Новосибирской области «Болотнинская центральная районная больница»</t>
  </si>
  <si>
    <t>Новосибирская область, Болотнинский район, д. Байкал</t>
  </si>
  <si>
    <t>65 (приспособленное помещение)</t>
  </si>
  <si>
    <t>Государственное бюджетное учреждение здравоохранения Новосибирской области «Купинская центральная районная больница»</t>
  </si>
  <si>
    <t>Здание фельдшерско-акушерского пункта в д. Киргинцево Государственного бюджетного учреждения здравоохранения Новосибирской области «Купинская центральная районная больница»</t>
  </si>
  <si>
    <t>Новосибирская область, Купинский район, д. Киргинцево</t>
  </si>
  <si>
    <t>ИТОГО</t>
  </si>
  <si>
    <t xml:space="preserve">  ______________
*(указать в наименованиях объектов) - результат исполнения мероприятия перенесен в соответствии с распоряжением Правительства Российской Федерации от 29.12.2022 № 4346-р до 01.07.2023.
** 81 и более % - строительство взамен существующего, при указании износа меньше 80 % наименование объекта следует дополнить словами: «(приспособленное помещение) или (арендованное помещение)».
*** Включение объектов в перечень медицинских организаций, реализация которых финансируется в рамках региональной программы модернизации, должно осуществляться с учетом численности населения, прикрепленного к медицинским организациям для медицинского обслуживания, с учетом прогнозной численности населения для вновь создаваемых объектов, а также с учетом обслуживаемого населения для тех видов медицинских организаций, у которых отсутствует прикрепленное население.</t>
  </si>
  <si>
    <t>Износ (%)***</t>
  </si>
  <si>
    <t>Планируемое мероприятие (капитальный ремонт, выборочный ремонт)</t>
  </si>
  <si>
    <t>Количество населения, обслуживаемое 
медицинской организацией (структурным подразделением)**</t>
  </si>
  <si>
    <t>Площадь объектов (кв.м.)</t>
  </si>
  <si>
    <t>Мощность планируемого объекта (согласно ст.10)</t>
  </si>
  <si>
    <t>Наименование ремонтных работ (в случае, если выборочный капремонт)</t>
  </si>
  <si>
    <t>Планируемая стоимость работ (консолидированный бюджет)</t>
  </si>
  <si>
    <t>Планируемая стоимость работ (федеральный бюджет)</t>
  </si>
  <si>
    <t>Планируемая стоимость работ (средства регионального бюджета)</t>
  </si>
  <si>
    <t>Не софинансируемые расходы за счет средств федерального бюджета расходы субъекта Российской Федерации в части мероприятий по капитальному ремонту, в том числе по годам:</t>
  </si>
  <si>
    <t>государственное бюджетное учреждение здравоохранения Новосибирской области "Баганская центральная районная больница"</t>
  </si>
  <si>
    <t>Капитальный ремонт врачебной амбулатории в с. Андреевка (ГБУЗ НСО "Баганская ЦРБ")</t>
  </si>
  <si>
    <t>Новосибирская область, с. Андреевка, ул.Центральная, 6</t>
  </si>
  <si>
    <t>комплексный капитальный ремонт</t>
  </si>
  <si>
    <t>Государственное бюджетное учреждение здравоохранения Новосибирской области "Городская больница № 4"</t>
  </si>
  <si>
    <t xml:space="preserve">Капитальный ремонт поликлинического отделения ГБУЗ НСО "Городская больница № 4" </t>
  </si>
  <si>
    <t>Новосибирская область, г. Новосибирск, ул.Новоуральская, д.д. 27/1А,А1</t>
  </si>
  <si>
    <t>государственное бюджетное учреждение здравоохранения Новосибирской области "Здвинская центральная районная больница"</t>
  </si>
  <si>
    <t>Капитальный ремонт ФАПа в п. Березовка (ГБУЗ НСО "Здвинская ЦРБ")</t>
  </si>
  <si>
    <t>Новосибирская область, п. Березовка, ул.Центральная, 9</t>
  </si>
  <si>
    <t>Капитальный ремонт ФАПа в с. Цветники (ГБУЗ НСО "Здвинская ЦРБ")</t>
  </si>
  <si>
    <t>Новосибирская область, с. Цветники, ул.Центральная, 24</t>
  </si>
  <si>
    <t>государственное бюджетное учреждение здравоохранения Новосибирской области "Карасукская центральная районная больница"</t>
  </si>
  <si>
    <t>Капитальный ремонт ФАПа в с. Белое (ГБУЗ НСО "Карасукская ЦРБ")</t>
  </si>
  <si>
    <t>Новосибирская область, с. Белое, ул.Пушкина, 9</t>
  </si>
  <si>
    <t>Капитальный ремонт ФАПа в с. Михайловка ГБУЗ НСО "Карасукская ЦРБ"</t>
  </si>
  <si>
    <t>Новосибирская область, с. Михайловка, ул.Советская, 28</t>
  </si>
  <si>
    <t>государственное бюджетное учреждение здравоохранения Новосибирской области "Тогучинская центральная районная больница"</t>
  </si>
  <si>
    <t>Капитальный ремонт ФАПа в с. Златоуст (ГБУЗ НСО "Тогучинская ЦРБ")</t>
  </si>
  <si>
    <t>Новосибирская область, с. Златоуст, ул.Весенняя, 4</t>
  </si>
  <si>
    <t>государственное бюджетное учреждение здравоохранения Новосибирской области "Коченевская центральная районная больница"</t>
  </si>
  <si>
    <t>Капитальный ремонт врачебной амбулатории в с. Шагалово (ГБУЗ НСО "Коченевская ЦРБ")</t>
  </si>
  <si>
    <t>Новосибирская область, с. Шагалово, ул.Центральная, 10/3</t>
  </si>
  <si>
    <t>Капитальный ремонт врачебной амбулатории на ст. Лесная Поляна (ГБУЗ НСО "Коченевская ЦРБ")</t>
  </si>
  <si>
    <t>Новосибирская область, ст. Лесная Поляна, ул.Школьная, 7</t>
  </si>
  <si>
    <t xml:space="preserve">Капитальный ремонт врачебной амбулатории в п. Красный Яр (ГБУЗ НСО  «НКЦРБ») </t>
  </si>
  <si>
    <t>Новосибирская область, п. Красный Яр, ул.Зеленая, 26</t>
  </si>
  <si>
    <t>Капитальный ремонт Обской врачебной амбулатории в с. Марусино (ГБУЗ НСО "НКЦРБ")</t>
  </si>
  <si>
    <t>Новосибирская область, с. Марусино, ул.Больничная, 10а</t>
  </si>
  <si>
    <t>Капитальный ремонт ФАПа в п. Ленинский (ГБУЗ НСО "НКЦРБ")</t>
  </si>
  <si>
    <t>Новосибирская область, п. Ленинский, ул.Центральная, 52а</t>
  </si>
  <si>
    <t>Капитальный ремонт ФАПа в п. Прогресс (ГБУЗ НСО "НКЦРБ")</t>
  </si>
  <si>
    <t>Новосибирская область, п. Прогресс, ул.Первых Коммунаров, 21-2</t>
  </si>
  <si>
    <t>Государственное бюджетное учреждение здравоохранения Новосибирской области "Ордынская центральная районная больница"</t>
  </si>
  <si>
    <t>Капитальный ремонт ФАПа в с. Верх-Алеус (ГБУЗ НСО "Ордынская ЦРБ")</t>
  </si>
  <si>
    <t>Новосибирская область, с. Верх-Алеус, ул.Ворошилова, 34</t>
  </si>
  <si>
    <t>Капитальный ремонт врачебной амбулатории в с. Новопичуговоо (ГБУЗ НСО "Ордынская ЦРБ")</t>
  </si>
  <si>
    <t>Новосибирская область, с. Новопичугово, ул.Школьная, 2</t>
  </si>
  <si>
    <t>государственное бюджетное учреждение здравоохранения Новосибирской области "Татарская центральная районная больница имени 70-летия Новосибирской области"</t>
  </si>
  <si>
    <t>Капитальный ремонт ФАПа в д. Кузнецово (ГБУЗ НСО "Татарская ЦРБ имени 70-летия Новосибирской области")</t>
  </si>
  <si>
    <t>Новосибирская область, д. Кузнецово, ул.Сухая, 21а</t>
  </si>
  <si>
    <t xml:space="preserve">Капитальный ремонт ФАПа в с. Ускюль (ГБУЗ НСО "Татарская ЦРБ имени 70-летия Новосибирской области") </t>
  </si>
  <si>
    <t>Новосибирская область, с. Ускюль, ул.Центральная, 23</t>
  </si>
  <si>
    <t>Капитальный ремонт ФАПа в с. Чемское (ГБУЗ НСО "Тогучинская ЦРБ")</t>
  </si>
  <si>
    <t>Новосибирская область, с. Чемское, ул.Мостовская, 21</t>
  </si>
  <si>
    <t>государственное бюджетное учреждение здравоохранения Новосибирской области "Чановская центральная районная больница"</t>
  </si>
  <si>
    <t>Капитальный ремонт ФАПа в д. Осинцево (ГБУЗ НСО "Чановская ЦРБ")</t>
  </si>
  <si>
    <t>Новосибирская область, д. Осинцево, ул.Широкая, 18</t>
  </si>
  <si>
    <t>государственное бюджетное учреждение здравоохранения Новосибирской области "Чистоозерная центральная районная больница"</t>
  </si>
  <si>
    <t>Капитальный ремонт ФАПа в с. Павловка (ГБУЗ НСО "Чистоозерная ЦРБ")</t>
  </si>
  <si>
    <t>Новосибирская область, с. Павловка, ул.Центральная, 52</t>
  </si>
  <si>
    <t>Капитальный ремонт педиатрического отделения ГБУЗ НСО  "Колыванская ЦРБ"</t>
  </si>
  <si>
    <t>Новосибирская область, рп. Колывань, ул.Советская, 26 корпус 5</t>
  </si>
  <si>
    <t>койко-мест</t>
  </si>
  <si>
    <t>государственное бюджетное учреждение здравоохранения Новосибирской области "Искитимская центральная городская больница"</t>
  </si>
  <si>
    <t>Капитальный ремонт врачебной амбулатории в с. Лебедевка (ГБУЗ НСО "ИЦГБ")</t>
  </si>
  <si>
    <t>Новосибирская область, с. Лебедевка, пер.Котельный, 2а</t>
  </si>
  <si>
    <t>Капитальный ремонт врачебной амбулатории в с. Прокудское (ГБУЗ НСО "Коченевская ЦРБ")</t>
  </si>
  <si>
    <t>Новосибирская область, с. Прокудское, ул.Новая, 10</t>
  </si>
  <si>
    <t>*(указать в наименованиях объектов) - результат исполнения мероприятия перенесен в соответствии с распоряжением Правительства Российской Федерации от 29.12.2022 № 4346-р до 01.07.2023.</t>
  </si>
  <si>
    <t>Количество населения, прикрепленного к медицинской организации
**Включение объектов в перечень медицинских организаций, строительство, реконструкция и капитальный ремонт финансируется в рамках региональной программы, должно осуществляться с учетом численности населения, прикрепленного к медицинским организациям для медицинского обслуживания
***40 – 80% - капитальный ремонт</t>
  </si>
  <si>
    <t>Таблица № 1.1</t>
  </si>
  <si>
    <t>Строительство (в том числе с использованием быстровозводимых модульных конструкций) некапитальных строений медицинских организаций, 
подведомственных органам исполнительной власти субъекта Российской Федерации и (или) муниципальных 
медицинских организаций, расположенных на территории субъекта Российской Федерации, оказывающих первичную медико-санитарную помощь взрослым и детям, их обособленных структурных подразделений, центральных районных и районных больниц</t>
  </si>
  <si>
    <t>Не софинансируемые расходы за счет средств федерального бюджета расходы субъекта Российской Федерации в части мероприятий по строительству (в том числе с использованием быстровозводимых модульных конструкций) некапитальных строений медицинских организаций, в том числе по годам:</t>
  </si>
  <si>
    <t>** 81 и более % - строительство взамен существующего, при указании износа меньше 80 % наименование объекта следует дополнить словами: «(приспособленное помещение) или (арендованное помещение)».</t>
  </si>
  <si>
    <t>*** Включение объектов в перечень медицинских организаций, реализация которых финансируется в рамках региональной программы модернизации, должно осуществляться с учетом численности населения, прикрепленного к медицинским организациям для медицинского обслуживания, с учетом прогнозной численности населения для вновь создаваемых объектов, а также с учетом обслуживаемого населения для тех видов медицинских организаций, у которых отсутствует прикрепленное население.</t>
  </si>
  <si>
    <t>Таблица № 3</t>
  </si>
  <si>
    <t>Приобретение и монтаж быстровозводимых модульных конструкций врачебных амбулаторий, центров (отделений) общей врачебной практики (семейной
медицины), фельдшерско-акушерских пунктов, фельдшерских здравпунктов, подведомственных органам исполнительной власти субъекта Российской Федерации и (или) муниципальных 
медицинских организаций, расположенных на территории субъекта Российской Федерации, оказывающих первичную медико-санитарную помощь взрослым и детям, их обособленных структурных подразделений, центральных районных и районных больниц</t>
  </si>
  <si>
    <r>
      <t>Планируемое мероприятие (приобретение и монтаж</t>
    </r>
    <r>
      <rPr>
        <sz val="11"/>
        <color theme="1"/>
        <rFont val="Calibri"/>
        <family val="2"/>
        <charset val="204"/>
        <scheme val="minor"/>
      </rPr>
      <t xml:space="preserve"> </t>
    </r>
    <r>
      <rPr>
        <sz val="10"/>
        <color theme="1"/>
        <rFont val="Times New Roman"/>
        <family val="1"/>
        <charset val="204"/>
      </rPr>
      <t>модульных конструкций взамен существующего или новое приобретение и монтаж модульных конструкций)</t>
    </r>
  </si>
  <si>
    <t>Износ (%) (заполняется в случаях приобретения модульных конструкций взамен существующего)**</t>
  </si>
  <si>
    <t>Площадь планируемого объекта (кв.м.)</t>
  </si>
  <si>
    <t>Не софинансируемые расходы за счет средств федерального бюджета расходы субъекта Российской Федерации в части мероприятий по приобретению быстровозводимых модульных конструкций, в том числе по годам:</t>
  </si>
  <si>
    <t>** 81 и более % - указываются данные об износе объектов, взамен которого планируется приобретение и монтаж быстровозводимых модульных конструкций для медицинской организации первичного звена здравоохранения, при этом при указании износа меньше 80 % наименование объекта следует дополнить словами «(приспособленное помещение) или (арендованное помещение)».
*** Включение объектов в перечень медицинских организаций, реализация которых финансируется в рамках региональной программы модернизации, должно осуществляться с учетом численности населения, прикрепленного к медицинским организациям для медицинского обслуживания, с учетом прогнозной численности населения для вновь создаваемых объектов, а также с учетом обслуживаемого населения для тех видов медицинских организаций, у которых отсутствует прикрепленное население.</t>
  </si>
  <si>
    <t>Таблица № 4</t>
  </si>
  <si>
    <t>Приобретение объектов недвижимого имущества, с даты ввода в эксплуатацию которых прошло не более 5 лет, и некапитальных строений, с даты завершения строительства которых прошло не более 5 лет, а также земельных участков, на которых они находятся, для размещения медицинских организаций, подведомственных органам исполнительной власти субъекта Российской Федерации и (или) муниципальных 
медицинских организаций, расположенных на территории субъекта Российской Федерации, оказывающих первичную медико-санитарную помощь взрослым и детям, их обособленных структурных подразделений, центральных районных и районных больниц</t>
  </si>
  <si>
    <t>Планируемое мероприятие (приобретение объекта недвижимого имущества или некапитального строения взамен существующего или приобретение объекта недвижимого имущества или некапитального строения)</t>
  </si>
  <si>
    <t>Износ (%) (заполняется в случаях приобретения объекта недвижимости взамен существующего)**</t>
  </si>
  <si>
    <t>Не софинансируемые расходы за счет средств федерального бюджета расходы субъекта Российской Федерации в части мероприятий по приобретению недвижимого имущества, в том числе по годам:</t>
  </si>
  <si>
    <t>Запланированный год завершения мероприятия по объекту</t>
  </si>
  <si>
    <t>*81 и более % - указываются данные об износе объектов, взамен которого планируется приобретение объекта недвижимости для медицинской организации первичного звена здравоохранения, при этом при указании износа меньше 80 % наименование объекта следует дополнить словами «(приспособленное помещение) или (арендованное помещение)».
** Включение объектов в перечень медицинских организаций, реализация которых финансируется в рамках региональной программы модернизации, должно осуществляться с учетом численности населения, прикрепленного к медицинским организациям для медицинского обслуживания, с учетом прогнозной численности населения для вновь создаваемых объектов, а также с учетом обслуживаемого населения для тех видов медицинских организаций, у которых отсутствует прикрепленное население.</t>
  </si>
  <si>
    <t>(продолжение таблицы 1)</t>
  </si>
  <si>
    <t>(продолжение таблицы 2)</t>
  </si>
  <si>
    <t>к региональной программе "Модернизация первичного звена здравоохранения Новосибирской области на 2021-2025 годы"</t>
  </si>
  <si>
    <t>Таблица № 1 Приложения № 7</t>
  </si>
  <si>
    <t>Таблица № 2 Приложения № 7</t>
  </si>
  <si>
    <t>Капитальный ремонт медицинских организаций, подведомственных органам исполнительной власти субъекта Российской Федерации и (или) муниципальных 
медицинских организаций, расположенных на территории субъекта Российской Федерации, оказывающих первичную медико-санитарную помощь взрослым и детям, их обособленных структурных подразделений, центральных районных и районных больниц</t>
  </si>
  <si>
    <t xml:space="preserve">        ______________
        *В Минздрав России предоставлено гарантийное письмо за подписью Губернатора Новосибирской области от 21.07.2021 № 1616Т/1  о том, что строительство здания подстанции ССМП в с. Верх-Тула Новосибирского района ГБУЗ НСО "Новосибирская клиническая центральная районная больница" осуществляется  за счет средств областного бюджета Новосибирской области. По результатам откорректированной ПСД, получившей положительное заключение государственной экспертизы ГКУ НСО «ГВЭ НСО» от 26.05.2021 №54-1-13-026856-2021, затраты на строительство здания врачебной амбулатории и здания подстанции ССМП разделены, при этом наименование объекта осталось прежним: «Здание врачебной амбулатории с подстанцией ССМП в с. Верх-Тула Новосибирского района ГБУЗ НСО "Новосибирская клиническая центральная районная больница».
          **Изначально планировали реализацию объекта "Реконструкция здания поликлиники ГБУЗ НСО "Чулымская ЦРБ". Внутренняя конфигурация существующего здания не позволяет обеспечить выполнение объемно-планировочных решений, отвечающих действующим нормам, предъявляемым к медицинским организациям, не соблюдаются требования пожарной безопасности (отсутствие пожаробезопасных зон), не обеспечиваются условия для обслуживания маломобильных граждан (отсутствие пассажирских лифтов). В целях минимизации рисков невыполнения результата принято решение о строительстве нового здания взамен существующего. В Минздрав России предоставлено гарантийное письмо за подписью Губернатора Новосибирской области от 23.03.2023 № 477Т/1 об обеспечении объекта "Здание поликлинического отделения ГБУЗ НСО "Чулымская ЦРБ" достаточным финансированием за счет средств областного бюджета НСО.
          ***Помещения фельдшерско-акушерских пунктов находятся в пользовании медицинской организации на основании договора безвозмездного пользования.</t>
  </si>
  <si>
    <t>Расходы МИНСТРОЯ на выполнение работ по строительству и вводу объектов в эксплуатацию для включения их в Приложение 7.1</t>
  </si>
  <si>
    <t>Расходы МИНЗДРАВА на оснащение и Сл. здоровья в Приложение 7.1</t>
  </si>
  <si>
    <t>2023 (бюджетная роспись - расходы на ПСД)</t>
  </si>
  <si>
    <t>2024 (проект бюджета 2024-2026)</t>
  </si>
  <si>
    <t>2025 (проект бюджета 2024-2026)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</si>
</sst>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3" formatCode="_-* #,##0.00_-;\-* #,##0.00_-;_-* &quot;-&quot;??_-;_-@_-"/>
    <numFmt numFmtId="164" formatCode="_-* #,##0.0000000\ _₽_-;\-* #,##0.0000000\ _₽_-;_-* &quot;-&quot;??\ _₽_-;_-@_-"/>
    <numFmt numFmtId="165" formatCode="00\.00\.00"/>
    <numFmt numFmtId="166" formatCode="0.0"/>
    <numFmt numFmtId="167" formatCode="_-* #,##0.0_-;\-* #,##0.0_-;_-* &quot;-&quot;??_-;_-@_-"/>
    <numFmt numFmtId="168" formatCode="_-* #,##0.00\ _₽_-;\-* #,##0.00\ _₽_-;_-* &quot;-&quot;??\ _₽_-;_-@_-"/>
    <numFmt numFmtId="169" formatCode="_-* #,##0.0000000000_-;\-* #,##0.0000000000_-;_-* &quot;-&quot;??_-;_-@_-"/>
  </numFmts>
  <fonts count="21" x14ac:knownFonts="1">
    <font>
      <sz val="11"/>
      <color theme="1"/>
      <name val="Calibri"/>
      <family val="2"/>
      <scheme val="minor"/>
    </font>
    <font>
      <sz val="11"/>
      <color theme="1"/>
      <name val="Calibri"/>
      <family val="2"/>
      <charset val="204"/>
      <scheme val="minor"/>
    </font>
    <font>
      <sz val="11"/>
      <color theme="1"/>
      <name val="Calibri"/>
      <family val="2"/>
      <scheme val="minor"/>
    </font>
    <font>
      <sz val="12"/>
      <color theme="1"/>
      <name val="Times New Roman"/>
      <family val="1"/>
      <charset val="204"/>
    </font>
    <font>
      <i/>
      <sz val="11"/>
      <color theme="1"/>
      <name val="Times New Roman"/>
      <family val="1"/>
      <charset val="204"/>
    </font>
    <font>
      <sz val="10"/>
      <color theme="1"/>
      <name val="Times New Roman"/>
      <family val="1"/>
      <charset val="204"/>
    </font>
    <font>
      <sz val="10"/>
      <color rgb="FF000000"/>
      <name val="Times New Roman"/>
      <family val="1"/>
      <charset val="204"/>
    </font>
    <font>
      <sz val="10"/>
      <name val="Arial"/>
      <family val="2"/>
      <charset val="204"/>
    </font>
    <font>
      <sz val="10"/>
      <name val="Times New Roman"/>
      <family val="1"/>
      <charset val="204"/>
    </font>
    <font>
      <b/>
      <sz val="10"/>
      <color rgb="FF000000"/>
      <name val="Times New Roman"/>
      <family val="1"/>
      <charset val="204"/>
    </font>
    <font>
      <b/>
      <sz val="10"/>
      <color theme="1"/>
      <name val="Times New Roman"/>
      <family val="1"/>
      <charset val="204"/>
    </font>
    <font>
      <sz val="10"/>
      <color theme="1"/>
      <name val="Calibri"/>
      <family val="2"/>
      <scheme val="minor"/>
    </font>
    <font>
      <vertAlign val="superscript"/>
      <sz val="10"/>
      <name val="Times New Roman"/>
      <family val="1"/>
      <charset val="204"/>
    </font>
    <font>
      <sz val="10"/>
      <color rgb="FFFF0000"/>
      <name val="Times New Roman"/>
      <family val="1"/>
      <charset val="204"/>
    </font>
    <font>
      <sz val="10"/>
      <color indexed="64"/>
      <name val="Times New Roman"/>
      <family val="1"/>
      <charset val="204"/>
    </font>
    <font>
      <i/>
      <sz val="10"/>
      <color theme="1"/>
      <name val="Times New Roman"/>
      <family val="1"/>
      <charset val="204"/>
    </font>
    <font>
      <sz val="11"/>
      <color theme="0"/>
      <name val="Calibri"/>
      <family val="2"/>
      <scheme val="minor"/>
    </font>
    <font>
      <i/>
      <sz val="12"/>
      <color theme="1"/>
      <name val="Times New Roman"/>
      <family val="1"/>
      <charset val="204"/>
    </font>
    <font>
      <sz val="10"/>
      <color rgb="FFFF0000"/>
      <name val="Calibri"/>
      <family val="2"/>
      <charset val="204"/>
    </font>
    <font>
      <i/>
      <sz val="9"/>
      <color theme="1"/>
      <name val="Times New Roman"/>
      <family val="1"/>
      <charset val="204"/>
    </font>
    <font>
      <sz val="12"/>
      <color indexed="64"/>
      <name val="Calibri"/>
      <family val="2"/>
      <charset val="204"/>
    </font>
  </fonts>
  <fills count="3">
    <fill>
      <patternFill patternType="none"/>
    </fill>
    <fill>
      <patternFill patternType="gray125"/>
    </fill>
    <fill>
      <patternFill patternType="solid">
        <fgColor theme="0" tint="-0.14999847407452621"/>
        <bgColor indexed="64"/>
      </patternFill>
    </fill>
  </fills>
  <borders count="27">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rgb="FF000000"/>
      </left>
      <right/>
      <top style="thin">
        <color rgb="FF000000"/>
      </top>
      <bottom style="thin">
        <color rgb="FF000000"/>
      </bottom>
      <diagonal/>
    </border>
    <border>
      <left style="thin">
        <color indexed="64"/>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thin">
        <color indexed="64"/>
      </right>
      <top style="thin">
        <color rgb="FF000000"/>
      </top>
      <bottom style="thin">
        <color rgb="FF000000"/>
      </bottom>
      <diagonal/>
    </border>
    <border>
      <left style="thin">
        <color indexed="64"/>
      </left>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rgb="FF000000"/>
      </bottom>
      <diagonal/>
    </border>
    <border>
      <left/>
      <right/>
      <top/>
      <bottom style="thin">
        <color rgb="FF000000"/>
      </bottom>
      <diagonal/>
    </border>
    <border>
      <left/>
      <right style="thin">
        <color rgb="FF000000"/>
      </right>
      <top style="thin">
        <color rgb="FF000000"/>
      </top>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s>
  <cellStyleXfs count="4">
    <xf numFmtId="0" fontId="0" fillId="0" borderId="0"/>
    <xf numFmtId="43" fontId="2" fillId="0" borderId="0" applyFont="0" applyFill="0" applyBorder="0" applyAlignment="0" applyProtection="0"/>
    <xf numFmtId="0" fontId="7" fillId="0" borderId="0"/>
    <xf numFmtId="0" fontId="20" fillId="0" borderId="0"/>
  </cellStyleXfs>
  <cellXfs count="130">
    <xf numFmtId="0" fontId="0" fillId="0" borderId="0" xfId="0"/>
    <xf numFmtId="0" fontId="3" fillId="0" borderId="0" xfId="0" applyFont="1" applyAlignment="1">
      <alignment horizontal="right" vertical="center" wrapText="1"/>
    </xf>
    <xf numFmtId="0" fontId="3"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right" vertical="center"/>
    </xf>
    <xf numFmtId="0" fontId="3" fillId="0" borderId="0" xfId="0" applyFont="1" applyAlignment="1">
      <alignment horizontal="center" vertical="center" wrapText="1"/>
    </xf>
    <xf numFmtId="0" fontId="4" fillId="0" borderId="0" xfId="0" applyFont="1" applyAlignment="1">
      <alignment horizontal="center" wrapText="1"/>
    </xf>
    <xf numFmtId="0" fontId="5" fillId="0" borderId="2" xfId="0" applyFont="1" applyBorder="1" applyAlignment="1">
      <alignment horizontal="center" vertical="center" wrapText="1"/>
    </xf>
    <xf numFmtId="0" fontId="5" fillId="2" borderId="2" xfId="0" applyFont="1" applyFill="1" applyBorder="1" applyAlignment="1">
      <alignment horizontal="center" vertical="center"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165" fontId="8" fillId="0" borderId="2" xfId="2" applyNumberFormat="1" applyFont="1" applyFill="1" applyBorder="1" applyAlignment="1" applyProtection="1">
      <alignment horizontal="center" vertical="center" wrapText="1"/>
      <protection hidden="1"/>
    </xf>
    <xf numFmtId="0" fontId="5" fillId="0" borderId="2"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2" xfId="0" applyFont="1" applyFill="1" applyBorder="1" applyAlignment="1">
      <alignment horizontal="center" vertical="center" wrapText="1"/>
    </xf>
    <xf numFmtId="43" fontId="6" fillId="0" borderId="7" xfId="1" applyFont="1" applyFill="1" applyBorder="1" applyAlignment="1">
      <alignment horizontal="center" vertical="center" wrapText="1"/>
    </xf>
    <xf numFmtId="43" fontId="9" fillId="0" borderId="5" xfId="1" applyFont="1" applyFill="1" applyBorder="1" applyAlignment="1">
      <alignment horizontal="center" vertical="center" wrapText="1"/>
    </xf>
    <xf numFmtId="43" fontId="6" fillId="0" borderId="8" xfId="1" applyFont="1" applyFill="1" applyBorder="1" applyAlignment="1">
      <alignment horizontal="center" vertical="center" wrapText="1"/>
    </xf>
    <xf numFmtId="43" fontId="6" fillId="0" borderId="10" xfId="1" applyFont="1" applyFill="1" applyBorder="1" applyAlignment="1">
      <alignment horizontal="center" vertical="center" wrapText="1"/>
    </xf>
    <xf numFmtId="43" fontId="10" fillId="0" borderId="2" xfId="0" applyNumberFormat="1" applyFont="1" applyBorder="1" applyAlignment="1">
      <alignment horizontal="center" vertical="center" wrapText="1"/>
    </xf>
    <xf numFmtId="43" fontId="5" fillId="0" borderId="2" xfId="1" applyFont="1" applyBorder="1" applyAlignment="1">
      <alignment horizontal="center" vertical="center" wrapText="1"/>
    </xf>
    <xf numFmtId="43" fontId="10" fillId="0" borderId="2" xfId="1" applyFont="1" applyBorder="1" applyAlignment="1">
      <alignment horizontal="center" vertical="center" wrapText="1"/>
    </xf>
    <xf numFmtId="0" fontId="5" fillId="0" borderId="2" xfId="0" applyFont="1" applyBorder="1" applyAlignment="1">
      <alignment horizontal="center" vertical="center"/>
    </xf>
    <xf numFmtId="43" fontId="6" fillId="2" borderId="4" xfId="1" applyFont="1" applyFill="1" applyBorder="1" applyAlignment="1">
      <alignment horizontal="center" vertical="center" wrapText="1"/>
    </xf>
    <xf numFmtId="0" fontId="11" fillId="0" borderId="2" xfId="0" applyFont="1" applyBorder="1"/>
    <xf numFmtId="0" fontId="11" fillId="2" borderId="2" xfId="0" applyFont="1" applyFill="1" applyBorder="1"/>
    <xf numFmtId="0" fontId="8" fillId="0" borderId="8" xfId="0" applyFont="1" applyFill="1" applyBorder="1" applyAlignment="1">
      <alignment horizontal="center" vertical="center" wrapText="1"/>
    </xf>
    <xf numFmtId="2" fontId="8" fillId="0" borderId="11" xfId="0" applyNumberFormat="1" applyFont="1" applyFill="1" applyBorder="1" applyAlignment="1">
      <alignment horizontal="center" vertical="center"/>
    </xf>
    <xf numFmtId="0" fontId="8" fillId="0" borderId="4" xfId="0" applyFont="1" applyFill="1" applyBorder="1" applyAlignment="1">
      <alignment horizontal="center" vertical="center" wrapText="1"/>
    </xf>
    <xf numFmtId="43" fontId="8" fillId="0" borderId="8" xfId="1" applyFont="1" applyFill="1" applyBorder="1" applyAlignment="1">
      <alignment horizontal="center" vertical="center" wrapText="1"/>
    </xf>
    <xf numFmtId="0" fontId="6" fillId="0" borderId="4" xfId="0" applyFont="1" applyFill="1" applyBorder="1" applyAlignment="1">
      <alignment horizontal="center" vertical="center" wrapText="1"/>
    </xf>
    <xf numFmtId="0" fontId="13" fillId="0" borderId="8" xfId="0"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166" fontId="8" fillId="0" borderId="2" xfId="0" applyNumberFormat="1" applyFont="1" applyFill="1" applyBorder="1" applyAlignment="1">
      <alignment horizontal="center" vertical="center"/>
    </xf>
    <xf numFmtId="49" fontId="8" fillId="0" borderId="3" xfId="0" applyNumberFormat="1" applyFont="1" applyFill="1" applyBorder="1" applyAlignment="1">
      <alignment horizontal="center" vertical="center" wrapText="1"/>
    </xf>
    <xf numFmtId="0" fontId="8" fillId="0" borderId="2" xfId="0" applyFont="1" applyFill="1" applyBorder="1" applyAlignment="1">
      <alignment horizontal="center" vertical="center" wrapText="1"/>
    </xf>
    <xf numFmtId="0" fontId="14" fillId="0" borderId="2" xfId="0" applyFont="1" applyBorder="1" applyAlignment="1">
      <alignment horizontal="center" vertical="center" wrapText="1"/>
    </xf>
    <xf numFmtId="0" fontId="14" fillId="0" borderId="2" xfId="0" applyFont="1" applyFill="1" applyBorder="1" applyAlignment="1">
      <alignment horizontal="center" vertical="center" wrapText="1"/>
    </xf>
    <xf numFmtId="0" fontId="5" fillId="0" borderId="12" xfId="0" applyFont="1" applyBorder="1" applyAlignment="1">
      <alignment horizontal="justify" vertical="center" wrapText="1"/>
    </xf>
    <xf numFmtId="0" fontId="5" fillId="0" borderId="2" xfId="0" applyFont="1" applyBorder="1" applyAlignment="1">
      <alignment horizontal="justify" vertical="center" wrapText="1"/>
    </xf>
    <xf numFmtId="43" fontId="6" fillId="0" borderId="2" xfId="1" applyFont="1" applyFill="1" applyBorder="1" applyAlignment="1">
      <alignment horizontal="center" vertical="center" wrapText="1"/>
    </xf>
    <xf numFmtId="43" fontId="9" fillId="0" borderId="2" xfId="1" applyFont="1" applyFill="1" applyBorder="1" applyAlignment="1">
      <alignment horizontal="center" vertical="center" wrapText="1"/>
    </xf>
    <xf numFmtId="0" fontId="5" fillId="0" borderId="2" xfId="0" applyFont="1" applyBorder="1"/>
    <xf numFmtId="43" fontId="9" fillId="0" borderId="0" xfId="1" applyFont="1" applyFill="1" applyBorder="1" applyAlignment="1">
      <alignment horizontal="center" vertical="center" wrapText="1"/>
    </xf>
    <xf numFmtId="43" fontId="6" fillId="0" borderId="0" xfId="1" applyFont="1" applyFill="1" applyBorder="1" applyAlignment="1">
      <alignment horizontal="center" vertical="center" wrapText="1"/>
    </xf>
    <xf numFmtId="0" fontId="5" fillId="0" borderId="0" xfId="0" applyFont="1" applyBorder="1"/>
    <xf numFmtId="0" fontId="16" fillId="0" borderId="0" xfId="0" applyFont="1"/>
    <xf numFmtId="0" fontId="9" fillId="2" borderId="6" xfId="0" applyFont="1" applyFill="1" applyBorder="1" applyAlignment="1">
      <alignment horizontal="center" vertical="center"/>
    </xf>
    <xf numFmtId="0" fontId="9" fillId="0" borderId="6" xfId="0" applyFont="1" applyFill="1" applyBorder="1" applyAlignment="1">
      <alignment horizontal="center" vertical="center"/>
    </xf>
    <xf numFmtId="0" fontId="9" fillId="2" borderId="10" xfId="0" applyFont="1" applyFill="1" applyBorder="1" applyAlignment="1">
      <alignment horizontal="center" vertical="center"/>
    </xf>
    <xf numFmtId="164" fontId="18" fillId="0" borderId="2" xfId="0" applyNumberFormat="1" applyFont="1" applyFill="1" applyBorder="1"/>
    <xf numFmtId="0" fontId="11" fillId="2" borderId="0" xfId="0" applyFont="1" applyFill="1"/>
    <xf numFmtId="0" fontId="11" fillId="0" borderId="0" xfId="0" applyFont="1"/>
    <xf numFmtId="0" fontId="11" fillId="0" borderId="0" xfId="0" applyFont="1" applyFill="1"/>
    <xf numFmtId="43" fontId="5" fillId="0" borderId="2" xfId="0" applyNumberFormat="1" applyFont="1" applyBorder="1" applyAlignment="1">
      <alignment horizontal="center" vertical="center" wrapText="1"/>
    </xf>
    <xf numFmtId="43" fontId="8" fillId="0" borderId="2" xfId="1" applyFont="1" applyFill="1" applyBorder="1" applyAlignment="1">
      <alignment horizontal="center" vertical="center" wrapText="1"/>
    </xf>
    <xf numFmtId="43" fontId="6" fillId="2" borderId="14" xfId="1" applyFont="1" applyFill="1" applyBorder="1" applyAlignment="1">
      <alignment horizontal="center" vertical="center" wrapText="1"/>
    </xf>
    <xf numFmtId="43" fontId="6" fillId="0" borderId="6" xfId="1" applyFont="1" applyFill="1" applyBorder="1" applyAlignment="1">
      <alignment horizontal="center" vertical="center" wrapText="1"/>
    </xf>
    <xf numFmtId="169" fontId="6" fillId="0" borderId="4" xfId="1" applyNumberFormat="1" applyFont="1" applyFill="1" applyBorder="1" applyAlignment="1">
      <alignment horizontal="center" vertical="center" wrapText="1"/>
    </xf>
    <xf numFmtId="43" fontId="6" fillId="0" borderId="4" xfId="1" applyFont="1" applyFill="1" applyBorder="1" applyAlignment="1">
      <alignment horizontal="center" vertical="center" wrapText="1"/>
    </xf>
    <xf numFmtId="43" fontId="8" fillId="2" borderId="14" xfId="1" applyFont="1" applyFill="1" applyBorder="1" applyAlignment="1">
      <alignment horizontal="center" vertical="center" wrapText="1"/>
    </xf>
    <xf numFmtId="43" fontId="8" fillId="0" borderId="6" xfId="1" applyFont="1" applyFill="1" applyBorder="1" applyAlignment="1">
      <alignment horizontal="center" vertical="center" wrapText="1"/>
    </xf>
    <xf numFmtId="43" fontId="6" fillId="2" borderId="2" xfId="1" applyFont="1" applyFill="1" applyBorder="1" applyAlignment="1">
      <alignment horizontal="center" vertical="center" wrapText="1"/>
    </xf>
    <xf numFmtId="0" fontId="5" fillId="0" borderId="8" xfId="0" applyFont="1" applyFill="1" applyBorder="1" applyAlignment="1">
      <alignment horizontal="center" vertical="center" wrapText="1"/>
    </xf>
    <xf numFmtId="43" fontId="8" fillId="0" borderId="19" xfId="1" applyFont="1" applyFill="1" applyBorder="1" applyAlignment="1">
      <alignment horizontal="center" vertical="center" wrapText="1"/>
    </xf>
    <xf numFmtId="168" fontId="8" fillId="0" borderId="2" xfId="0" applyNumberFormat="1" applyFont="1" applyBorder="1" applyAlignment="1">
      <alignment horizontal="center" vertical="center" wrapText="1"/>
    </xf>
    <xf numFmtId="43" fontId="6" fillId="2" borderId="7" xfId="1" applyFont="1" applyFill="1" applyBorder="1" applyAlignment="1">
      <alignment horizontal="center" vertical="center" wrapText="1"/>
    </xf>
    <xf numFmtId="43" fontId="8" fillId="0" borderId="14" xfId="1" applyFont="1" applyFill="1" applyBorder="1" applyAlignment="1">
      <alignment horizontal="center" vertical="center" wrapText="1"/>
    </xf>
    <xf numFmtId="0" fontId="11" fillId="0" borderId="14" xfId="0" applyFont="1" applyFill="1" applyBorder="1"/>
    <xf numFmtId="43" fontId="6" fillId="0" borderId="20" xfId="1" applyFont="1" applyFill="1" applyBorder="1" applyAlignment="1">
      <alignment horizontal="center" vertical="center" wrapText="1"/>
    </xf>
    <xf numFmtId="0" fontId="6" fillId="0" borderId="21" xfId="0" applyFont="1" applyFill="1" applyBorder="1" applyAlignment="1">
      <alignment horizontal="center" vertical="center" wrapText="1"/>
    </xf>
    <xf numFmtId="43" fontId="10" fillId="0" borderId="2" xfId="0" applyNumberFormat="1" applyFont="1" applyBorder="1" applyAlignment="1">
      <alignment horizontal="justify" vertical="center" wrapText="1"/>
    </xf>
    <xf numFmtId="43" fontId="5" fillId="0" borderId="2" xfId="0" applyNumberFormat="1" applyFont="1" applyBorder="1" applyAlignment="1">
      <alignment horizontal="justify" vertical="center" wrapText="1"/>
    </xf>
    <xf numFmtId="0" fontId="0" fillId="0" borderId="2" xfId="0" applyBorder="1"/>
    <xf numFmtId="0" fontId="17" fillId="0" borderId="0" xfId="0" applyFont="1" applyAlignment="1">
      <alignment vertical="center"/>
    </xf>
    <xf numFmtId="0" fontId="17" fillId="0" borderId="0" xfId="0" applyFont="1" applyAlignment="1">
      <alignment vertical="top" wrapText="1"/>
    </xf>
    <xf numFmtId="0" fontId="5" fillId="0" borderId="0" xfId="0" applyFont="1" applyBorder="1" applyAlignment="1">
      <alignment horizontal="justify" vertical="center" wrapText="1"/>
    </xf>
    <xf numFmtId="0" fontId="0" fillId="0" borderId="0" xfId="0" applyBorder="1"/>
    <xf numFmtId="0" fontId="3" fillId="0" borderId="0" xfId="0" applyFont="1" applyAlignment="1">
      <alignment horizontal="center" vertical="top" wrapText="1"/>
    </xf>
    <xf numFmtId="0" fontId="0" fillId="0" borderId="0" xfId="0" applyAlignment="1">
      <alignment vertical="top"/>
    </xf>
    <xf numFmtId="43" fontId="8" fillId="0" borderId="0" xfId="1" applyFont="1" applyFill="1" applyBorder="1" applyAlignment="1">
      <alignment horizontal="center" vertical="center" wrapText="1"/>
    </xf>
    <xf numFmtId="0" fontId="3" fillId="0" borderId="0" xfId="0" applyFont="1" applyAlignment="1">
      <alignment horizontal="center" wrapText="1"/>
    </xf>
    <xf numFmtId="0" fontId="0" fillId="0" borderId="0" xfId="0" applyAlignment="1"/>
    <xf numFmtId="0" fontId="5" fillId="0" borderId="2" xfId="0" applyFont="1" applyFill="1" applyBorder="1" applyAlignment="1">
      <alignment horizontal="center" vertical="center" wrapText="1"/>
    </xf>
    <xf numFmtId="168" fontId="16" fillId="0" borderId="0" xfId="0" applyNumberFormat="1" applyFont="1"/>
    <xf numFmtId="167" fontId="6" fillId="0" borderId="2" xfId="1" applyNumberFormat="1" applyFont="1" applyFill="1" applyBorder="1" applyAlignment="1">
      <alignment horizontal="center" vertical="center"/>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43" fontId="8" fillId="0" borderId="4" xfId="1" applyFont="1" applyFill="1" applyBorder="1" applyAlignment="1">
      <alignment horizontal="center" vertical="center" wrapText="1"/>
    </xf>
    <xf numFmtId="43" fontId="0" fillId="0" borderId="0" xfId="0" applyNumberFormat="1"/>
    <xf numFmtId="43" fontId="16" fillId="0" borderId="0" xfId="1" applyFont="1" applyAlignment="1">
      <alignment horizontal="right"/>
    </xf>
    <xf numFmtId="43" fontId="0" fillId="0" borderId="0" xfId="1" applyFont="1"/>
    <xf numFmtId="168" fontId="0" fillId="0" borderId="0" xfId="0" applyNumberFormat="1"/>
    <xf numFmtId="0" fontId="3" fillId="0" borderId="0" xfId="0" applyFont="1" applyAlignment="1">
      <alignment horizontal="right" vertical="top"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3" fillId="0" borderId="0" xfId="0" applyFont="1" applyAlignment="1">
      <alignment horizontal="center" vertical="top" wrapText="1"/>
    </xf>
    <xf numFmtId="0" fontId="5" fillId="0" borderId="1" xfId="0" applyFont="1" applyBorder="1" applyAlignment="1">
      <alignment horizontal="center" vertical="center" wrapText="1"/>
    </xf>
    <xf numFmtId="0" fontId="5" fillId="0" borderId="3" xfId="0" applyFont="1" applyBorder="1" applyAlignment="1">
      <alignment horizontal="center" vertical="center" wrapText="1"/>
    </xf>
    <xf numFmtId="0" fontId="19" fillId="0" borderId="11" xfId="0" applyFont="1" applyBorder="1" applyAlignment="1">
      <alignment horizontal="left" vertical="top" wrapText="1"/>
    </xf>
    <xf numFmtId="0" fontId="19" fillId="0" borderId="13" xfId="0" applyFont="1" applyBorder="1" applyAlignment="1">
      <alignment horizontal="left" vertical="top" wrapText="1"/>
    </xf>
    <xf numFmtId="0" fontId="19" fillId="0" borderId="14" xfId="0" applyFont="1" applyBorder="1" applyAlignment="1">
      <alignment horizontal="left" vertical="top" wrapText="1"/>
    </xf>
    <xf numFmtId="0" fontId="14" fillId="0" borderId="15" xfId="3" applyFont="1" applyBorder="1" applyAlignment="1">
      <alignment horizontal="left" vertical="top" wrapText="1"/>
    </xf>
    <xf numFmtId="0" fontId="14" fillId="0" borderId="16" xfId="3" applyFont="1" applyBorder="1" applyAlignment="1">
      <alignment horizontal="left" vertical="top" wrapText="1"/>
    </xf>
    <xf numFmtId="0" fontId="14" fillId="0" borderId="22" xfId="3" applyFont="1" applyBorder="1" applyAlignment="1">
      <alignment horizontal="left" vertical="top" wrapText="1"/>
    </xf>
    <xf numFmtId="0" fontId="5" fillId="0" borderId="1"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15" fillId="0" borderId="23" xfId="0" applyFont="1" applyBorder="1" applyAlignment="1">
      <alignment horizontal="left" vertical="top" wrapText="1"/>
    </xf>
    <xf numFmtId="0" fontId="15" fillId="0" borderId="24" xfId="0" applyFont="1" applyBorder="1" applyAlignment="1">
      <alignment horizontal="left" vertical="top" wrapText="1"/>
    </xf>
    <xf numFmtId="0" fontId="15" fillId="0" borderId="25" xfId="0" applyFont="1" applyBorder="1" applyAlignment="1">
      <alignment horizontal="left" vertical="top" wrapText="1"/>
    </xf>
    <xf numFmtId="0" fontId="3" fillId="0" borderId="0" xfId="0" applyFont="1" applyAlignment="1">
      <alignment horizontal="center" vertical="center" wrapText="1"/>
    </xf>
    <xf numFmtId="0" fontId="4" fillId="0" borderId="0" xfId="0" applyFont="1" applyAlignment="1">
      <alignment horizontal="center" wrapText="1"/>
    </xf>
    <xf numFmtId="0" fontId="9" fillId="0" borderId="1"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17" xfId="0" applyFont="1" applyBorder="1" applyAlignment="1">
      <alignment horizontal="center" vertical="center"/>
    </xf>
    <xf numFmtId="0" fontId="9" fillId="0" borderId="18" xfId="0" applyFont="1" applyBorder="1" applyAlignment="1">
      <alignment horizontal="center" vertical="center"/>
    </xf>
    <xf numFmtId="0" fontId="15" fillId="0" borderId="15" xfId="0" applyFont="1" applyBorder="1" applyAlignment="1">
      <alignment horizontal="left" vertical="center" wrapText="1"/>
    </xf>
    <xf numFmtId="0" fontId="15" fillId="0" borderId="16" xfId="0" applyFont="1" applyBorder="1" applyAlignment="1">
      <alignment horizontal="left" vertical="center" wrapText="1"/>
    </xf>
    <xf numFmtId="0" fontId="15" fillId="0" borderId="22" xfId="0" applyFont="1" applyBorder="1" applyAlignment="1">
      <alignment horizontal="left" vertical="center" wrapText="1"/>
    </xf>
    <xf numFmtId="0" fontId="17" fillId="0" borderId="0" xfId="0" applyFont="1" applyAlignment="1">
      <alignment horizontal="left" vertical="center"/>
    </xf>
    <xf numFmtId="0" fontId="17" fillId="0" borderId="0" xfId="0" applyFont="1" applyAlignment="1">
      <alignment horizontal="left" vertical="center" wrapText="1"/>
    </xf>
    <xf numFmtId="0" fontId="17" fillId="0" borderId="0" xfId="0" applyFont="1" applyAlignment="1">
      <alignment horizontal="left" vertical="top" wrapText="1"/>
    </xf>
    <xf numFmtId="0" fontId="5" fillId="0" borderId="2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23" xfId="0" applyFont="1" applyBorder="1" applyAlignment="1">
      <alignment horizontal="center" vertical="center" wrapText="1"/>
    </xf>
    <xf numFmtId="0" fontId="5" fillId="0" borderId="24" xfId="0" applyFont="1" applyBorder="1" applyAlignment="1">
      <alignment horizontal="center" vertical="center" wrapText="1"/>
    </xf>
    <xf numFmtId="0" fontId="5" fillId="0" borderId="25" xfId="0" applyFont="1" applyBorder="1" applyAlignment="1">
      <alignment horizontal="center" vertical="center" wrapText="1"/>
    </xf>
  </cellXfs>
  <cellStyles count="4">
    <cellStyle name="Обычный" xfId="0" builtinId="0"/>
    <cellStyle name="Обычный 2 2" xfId="2"/>
    <cellStyle name="Обычный 5" xfId="3"/>
    <cellStyle name="Финансовый"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2:AQ42"/>
  <sheetViews>
    <sheetView view="pageBreakPreview" topLeftCell="A2" zoomScale="75" zoomScaleNormal="75" zoomScaleSheetLayoutView="75" workbookViewId="0">
      <pane xSplit="5" ySplit="8" topLeftCell="S34" activePane="bottomRight" state="frozen"/>
      <selection activeCell="O37" sqref="O37"/>
      <selection pane="topRight" activeCell="O37" sqref="O37"/>
      <selection pane="bottomLeft" activeCell="O37" sqref="O37"/>
      <selection pane="bottomRight" activeCell="P26" sqref="P26"/>
    </sheetView>
  </sheetViews>
  <sheetFormatPr defaultRowHeight="15" outlineLevelRow="1" x14ac:dyDescent="0.25"/>
  <cols>
    <col min="1" max="1" width="2.140625" customWidth="1"/>
    <col min="2" max="2" width="5.140625" customWidth="1"/>
    <col min="3" max="3" width="26.85546875" customWidth="1"/>
    <col min="4" max="4" width="50.42578125" customWidth="1"/>
    <col min="5" max="5" width="15.5703125" customWidth="1"/>
    <col min="6" max="6" width="13.7109375" customWidth="1"/>
    <col min="7" max="7" width="14.28515625" customWidth="1"/>
    <col min="8" max="8" width="9.85546875" customWidth="1"/>
    <col min="9" max="9" width="15.85546875" customWidth="1"/>
    <col min="10" max="10" width="11.140625" customWidth="1"/>
    <col min="11" max="11" width="10.5703125" customWidth="1"/>
    <col min="12" max="12" width="15.7109375" customWidth="1"/>
    <col min="13" max="13" width="17.42578125" customWidth="1"/>
    <col min="14" max="14" width="16.42578125" customWidth="1"/>
    <col min="15" max="17" width="17.28515625" customWidth="1"/>
    <col min="18" max="18" width="6.7109375" customWidth="1"/>
    <col min="19" max="19" width="17.85546875" customWidth="1"/>
    <col min="20" max="23" width="16" customWidth="1"/>
    <col min="24" max="24" width="7.28515625" customWidth="1"/>
    <col min="25" max="25" width="16.140625" customWidth="1"/>
    <col min="26" max="26" width="15.5703125" customWidth="1"/>
    <col min="27" max="27" width="16" customWidth="1"/>
    <col min="28" max="29" width="16.5703125" customWidth="1"/>
    <col min="30" max="30" width="6.42578125" customWidth="1"/>
    <col min="31" max="31" width="12.28515625" customWidth="1"/>
    <col min="33" max="36" width="18.5703125" hidden="1" customWidth="1"/>
    <col min="37" max="37" width="12.7109375" hidden="1" customWidth="1"/>
    <col min="38" max="38" width="9.140625" hidden="1" customWidth="1"/>
    <col min="39" max="39" width="21.28515625" hidden="1" customWidth="1"/>
    <col min="40" max="40" width="18.140625" hidden="1" customWidth="1"/>
    <col min="41" max="41" width="21.7109375" hidden="1" customWidth="1"/>
    <col min="42" max="42" width="19.85546875" hidden="1" customWidth="1"/>
    <col min="43" max="43" width="12.7109375" hidden="1" customWidth="1"/>
  </cols>
  <sheetData>
    <row r="2" spans="2:43" ht="19.5" customHeight="1" x14ac:dyDescent="0.25">
      <c r="L2" s="4" t="s">
        <v>189</v>
      </c>
      <c r="N2" s="1"/>
      <c r="O2" s="2"/>
      <c r="P2" s="2"/>
      <c r="Q2" s="2"/>
      <c r="R2" s="3"/>
      <c r="S2" s="3"/>
      <c r="T2" s="2"/>
      <c r="U2" s="2"/>
      <c r="V2" s="2"/>
      <c r="W2" s="2"/>
      <c r="X2" s="2"/>
      <c r="Y2" s="2"/>
      <c r="Z2" s="2"/>
      <c r="AE2" s="4"/>
    </row>
    <row r="3" spans="2:43" ht="45" customHeight="1" x14ac:dyDescent="0.25">
      <c r="I3" s="94" t="s">
        <v>188</v>
      </c>
      <c r="J3" s="94"/>
      <c r="K3" s="94"/>
      <c r="L3" s="94"/>
      <c r="N3" s="1"/>
      <c r="O3" s="2"/>
      <c r="P3" s="2"/>
      <c r="Q3" s="2"/>
      <c r="R3" s="3"/>
      <c r="S3" s="3"/>
      <c r="T3" s="2"/>
      <c r="U3" s="2"/>
      <c r="V3" s="2"/>
      <c r="W3" s="2"/>
      <c r="X3" s="2"/>
      <c r="Y3" s="2"/>
      <c r="Z3" s="2"/>
      <c r="AE3" s="4"/>
    </row>
    <row r="4" spans="2:43" s="80" customFormat="1" ht="71.25" customHeight="1" x14ac:dyDescent="0.25">
      <c r="B4" s="97" t="s">
        <v>0</v>
      </c>
      <c r="C4" s="97"/>
      <c r="D4" s="97"/>
      <c r="E4" s="97"/>
      <c r="F4" s="97"/>
      <c r="G4" s="97"/>
      <c r="H4" s="97"/>
      <c r="I4" s="97"/>
      <c r="J4" s="97"/>
      <c r="K4" s="97"/>
      <c r="L4" s="97"/>
      <c r="M4" s="79"/>
      <c r="N4" s="79"/>
      <c r="P4" s="79"/>
      <c r="Q4" s="79"/>
      <c r="R4" s="79"/>
      <c r="S4" s="6" t="s">
        <v>186</v>
      </c>
      <c r="T4" s="82"/>
      <c r="U4" s="82"/>
      <c r="V4" s="83"/>
      <c r="W4" s="82"/>
      <c r="X4" s="82"/>
      <c r="Y4" s="82"/>
      <c r="Z4" s="82"/>
      <c r="AA4" s="82"/>
      <c r="AB4" s="6" t="s">
        <v>186</v>
      </c>
    </row>
    <row r="5" spans="2:43" ht="15.75" hidden="1" outlineLevel="1" x14ac:dyDescent="0.25">
      <c r="B5" s="5"/>
    </row>
    <row r="6" spans="2:43" ht="15.75" hidden="1" outlineLevel="1" x14ac:dyDescent="0.25">
      <c r="B6" s="5"/>
    </row>
    <row r="7" spans="2:43" ht="40.5" customHeight="1" collapsed="1" x14ac:dyDescent="0.25">
      <c r="B7" s="98" t="s">
        <v>1</v>
      </c>
      <c r="C7" s="98" t="s">
        <v>2</v>
      </c>
      <c r="D7" s="98" t="s">
        <v>3</v>
      </c>
      <c r="E7" s="95" t="s">
        <v>4</v>
      </c>
      <c r="F7" s="95" t="s">
        <v>5</v>
      </c>
      <c r="G7" s="95" t="s">
        <v>6</v>
      </c>
      <c r="H7" s="95" t="s">
        <v>7</v>
      </c>
      <c r="I7" s="98" t="s">
        <v>8</v>
      </c>
      <c r="J7" s="95" t="s">
        <v>9</v>
      </c>
      <c r="K7" s="96" t="s">
        <v>10</v>
      </c>
      <c r="L7" s="106" t="s">
        <v>11</v>
      </c>
      <c r="M7" s="95" t="s">
        <v>12</v>
      </c>
      <c r="N7" s="95" t="s">
        <v>13</v>
      </c>
      <c r="O7" s="95"/>
      <c r="P7" s="95"/>
      <c r="Q7" s="95"/>
      <c r="R7" s="95"/>
      <c r="S7" s="95" t="s">
        <v>14</v>
      </c>
      <c r="T7" s="95" t="s">
        <v>15</v>
      </c>
      <c r="U7" s="95"/>
      <c r="V7" s="95"/>
      <c r="W7" s="95"/>
      <c r="X7" s="95"/>
      <c r="Y7" s="95" t="s">
        <v>16</v>
      </c>
      <c r="Z7" s="96" t="s">
        <v>17</v>
      </c>
      <c r="AA7" s="96"/>
      <c r="AB7" s="96"/>
      <c r="AC7" s="96"/>
      <c r="AD7" s="96"/>
      <c r="AE7" s="95" t="s">
        <v>18</v>
      </c>
      <c r="AG7" s="95" t="s">
        <v>193</v>
      </c>
      <c r="AH7" s="95"/>
      <c r="AI7" s="95"/>
      <c r="AJ7" s="95"/>
      <c r="AK7" s="95"/>
      <c r="AM7" s="95" t="s">
        <v>194</v>
      </c>
      <c r="AN7" s="95"/>
      <c r="AO7" s="95"/>
      <c r="AP7" s="95"/>
      <c r="AQ7" s="95"/>
    </row>
    <row r="8" spans="2:43" ht="141.75" customHeight="1" x14ac:dyDescent="0.25">
      <c r="B8" s="99"/>
      <c r="C8" s="99"/>
      <c r="D8" s="99"/>
      <c r="E8" s="95"/>
      <c r="F8" s="95"/>
      <c r="G8" s="95"/>
      <c r="H8" s="95"/>
      <c r="I8" s="99"/>
      <c r="J8" s="95"/>
      <c r="K8" s="96"/>
      <c r="L8" s="107"/>
      <c r="M8" s="95"/>
      <c r="N8" s="7">
        <v>2021</v>
      </c>
      <c r="O8" s="7">
        <v>2022</v>
      </c>
      <c r="P8" s="7">
        <v>2023</v>
      </c>
      <c r="Q8" s="7">
        <v>2024</v>
      </c>
      <c r="R8" s="7">
        <v>2025</v>
      </c>
      <c r="S8" s="95"/>
      <c r="T8" s="7">
        <v>2021</v>
      </c>
      <c r="U8" s="7">
        <v>2022</v>
      </c>
      <c r="V8" s="7">
        <v>2023</v>
      </c>
      <c r="W8" s="7">
        <v>2024</v>
      </c>
      <c r="X8" s="7">
        <v>2025</v>
      </c>
      <c r="Y8" s="95"/>
      <c r="Z8" s="88">
        <v>2021</v>
      </c>
      <c r="AA8" s="88">
        <v>2022</v>
      </c>
      <c r="AB8" s="88">
        <v>2023</v>
      </c>
      <c r="AC8" s="88">
        <v>2024</v>
      </c>
      <c r="AD8" s="88">
        <v>2025</v>
      </c>
      <c r="AE8" s="95"/>
      <c r="AG8" s="87">
        <v>2021</v>
      </c>
      <c r="AH8" s="87">
        <v>2022</v>
      </c>
      <c r="AI8" s="87" t="s">
        <v>195</v>
      </c>
      <c r="AJ8" s="87" t="s">
        <v>196</v>
      </c>
      <c r="AK8" s="87" t="s">
        <v>197</v>
      </c>
      <c r="AM8" s="87">
        <v>2021</v>
      </c>
      <c r="AN8" s="87">
        <v>2022</v>
      </c>
      <c r="AO8" s="87">
        <v>2023</v>
      </c>
      <c r="AP8" s="87">
        <v>2024</v>
      </c>
      <c r="AQ8" s="87">
        <v>2025</v>
      </c>
    </row>
    <row r="9" spans="2:43" x14ac:dyDescent="0.25">
      <c r="B9" s="8">
        <v>1</v>
      </c>
      <c r="C9" s="8">
        <v>2</v>
      </c>
      <c r="D9" s="8">
        <v>3</v>
      </c>
      <c r="E9" s="8">
        <v>4</v>
      </c>
      <c r="F9" s="8">
        <v>5</v>
      </c>
      <c r="G9" s="8">
        <v>6</v>
      </c>
      <c r="H9" s="8">
        <v>7</v>
      </c>
      <c r="I9" s="8">
        <v>8</v>
      </c>
      <c r="J9" s="8">
        <v>9</v>
      </c>
      <c r="K9" s="8">
        <v>10</v>
      </c>
      <c r="L9" s="8">
        <v>11</v>
      </c>
      <c r="M9" s="8">
        <v>12</v>
      </c>
      <c r="N9" s="8">
        <v>13</v>
      </c>
      <c r="O9" s="8">
        <v>14</v>
      </c>
      <c r="P9" s="8">
        <v>15</v>
      </c>
      <c r="Q9" s="8">
        <v>16</v>
      </c>
      <c r="R9" s="8">
        <v>17</v>
      </c>
      <c r="S9" s="8">
        <v>18</v>
      </c>
      <c r="T9" s="8">
        <v>19</v>
      </c>
      <c r="U9" s="8">
        <v>20</v>
      </c>
      <c r="V9" s="8">
        <v>21</v>
      </c>
      <c r="W9" s="8">
        <v>22</v>
      </c>
      <c r="X9" s="8">
        <v>23</v>
      </c>
      <c r="Y9" s="8">
        <v>24</v>
      </c>
      <c r="Z9" s="8">
        <v>25</v>
      </c>
      <c r="AA9" s="8">
        <v>26</v>
      </c>
      <c r="AB9" s="8">
        <v>27</v>
      </c>
      <c r="AC9" s="8">
        <v>28</v>
      </c>
      <c r="AD9" s="8">
        <v>29</v>
      </c>
      <c r="AE9" s="8">
        <v>30</v>
      </c>
    </row>
    <row r="10" spans="2:43" ht="63.75" x14ac:dyDescent="0.25">
      <c r="B10" s="9">
        <v>1</v>
      </c>
      <c r="C10" s="10" t="s">
        <v>22</v>
      </c>
      <c r="D10" s="11" t="s">
        <v>23</v>
      </c>
      <c r="E10" s="12" t="s">
        <v>24</v>
      </c>
      <c r="F10" s="13"/>
      <c r="G10" s="13" t="s">
        <v>25</v>
      </c>
      <c r="H10" s="13" t="s">
        <v>26</v>
      </c>
      <c r="I10" s="13">
        <v>2000</v>
      </c>
      <c r="J10" s="14">
        <v>557.79999999999995</v>
      </c>
      <c r="K10" s="15">
        <v>50</v>
      </c>
      <c r="L10" s="16" t="s">
        <v>27</v>
      </c>
      <c r="M10" s="17">
        <f>SUM(N10:R10)</f>
        <v>46225898.600000001</v>
      </c>
      <c r="N10" s="18"/>
      <c r="O10" s="18">
        <v>46225898.600000001</v>
      </c>
      <c r="P10" s="18">
        <v>0</v>
      </c>
      <c r="Q10" s="19">
        <v>0</v>
      </c>
      <c r="R10" s="7">
        <v>0</v>
      </c>
      <c r="S10" s="20">
        <f>SUM(T10:X10)</f>
        <v>43815374.380000003</v>
      </c>
      <c r="T10" s="21"/>
      <c r="U10" s="21">
        <v>43815374.380000003</v>
      </c>
      <c r="V10" s="21"/>
      <c r="W10" s="21"/>
      <c r="X10" s="7">
        <v>0</v>
      </c>
      <c r="Y10" s="22">
        <f>SUM(Z10:AD10)</f>
        <v>67359535.230000004</v>
      </c>
      <c r="Z10" s="21">
        <v>10304.35</v>
      </c>
      <c r="AA10" s="21">
        <v>56529153.740000002</v>
      </c>
      <c r="AB10" s="21">
        <v>10820077.140000001</v>
      </c>
      <c r="AC10" s="21">
        <v>0</v>
      </c>
      <c r="AD10" s="21">
        <v>0</v>
      </c>
      <c r="AE10" s="23">
        <v>2022</v>
      </c>
      <c r="AG10" s="89">
        <v>10304.35</v>
      </c>
      <c r="AH10" s="89">
        <v>35578692.340000004</v>
      </c>
      <c r="AI10" s="89">
        <v>10820077.140000001</v>
      </c>
      <c r="AJ10" s="89"/>
      <c r="AK10" s="89"/>
      <c r="AM10" s="89">
        <v>0</v>
      </c>
      <c r="AN10" s="89">
        <v>20950461.399999999</v>
      </c>
      <c r="AO10" s="89">
        <v>0</v>
      </c>
      <c r="AP10" s="89">
        <v>0</v>
      </c>
      <c r="AQ10" s="89">
        <v>0</v>
      </c>
    </row>
    <row r="11" spans="2:43" ht="63.75" x14ac:dyDescent="0.25">
      <c r="B11" s="9">
        <v>2</v>
      </c>
      <c r="C11" s="10" t="s">
        <v>28</v>
      </c>
      <c r="D11" s="11" t="s">
        <v>29</v>
      </c>
      <c r="E11" s="12" t="s">
        <v>30</v>
      </c>
      <c r="F11" s="13"/>
      <c r="G11" s="13" t="s">
        <v>25</v>
      </c>
      <c r="H11" s="13" t="s">
        <v>31</v>
      </c>
      <c r="I11" s="27">
        <v>9037</v>
      </c>
      <c r="J11" s="28">
        <v>4899.55</v>
      </c>
      <c r="K11" s="15">
        <v>250</v>
      </c>
      <c r="L11" s="16" t="s">
        <v>27</v>
      </c>
      <c r="M11" s="17">
        <f t="shared" ref="M11:M33" si="0">SUM(N11:R11)</f>
        <v>395262200.78999996</v>
      </c>
      <c r="N11" s="18"/>
      <c r="O11" s="18">
        <v>51732102.659999996</v>
      </c>
      <c r="P11" s="18">
        <v>203523197.32999998</v>
      </c>
      <c r="Q11" s="19">
        <v>140006900.80000001</v>
      </c>
      <c r="R11" s="7">
        <v>0</v>
      </c>
      <c r="S11" s="20">
        <f t="shared" ref="S11:S33" si="1">SUM(T11:X11)</f>
        <v>374650614.31</v>
      </c>
      <c r="T11" s="21"/>
      <c r="U11" s="21">
        <v>49034448.539999999</v>
      </c>
      <c r="V11" s="21">
        <v>192910151.16</v>
      </c>
      <c r="W11" s="21">
        <v>132706014.61</v>
      </c>
      <c r="X11" s="7">
        <v>0</v>
      </c>
      <c r="Y11" s="22">
        <f t="shared" ref="Y11:Y33" si="2">SUM(Z11:AD11)</f>
        <v>206164868.68000001</v>
      </c>
      <c r="Z11" s="21">
        <v>0</v>
      </c>
      <c r="AA11" s="21">
        <v>1380715.9900000002</v>
      </c>
      <c r="AB11" s="21">
        <v>46116427</v>
      </c>
      <c r="AC11" s="21">
        <v>158667725.69</v>
      </c>
      <c r="AD11" s="21">
        <v>0</v>
      </c>
      <c r="AE11" s="23">
        <v>2024</v>
      </c>
      <c r="AG11" s="89"/>
      <c r="AH11" s="89">
        <v>1380715.9900000002</v>
      </c>
      <c r="AI11" s="89">
        <v>5300000</v>
      </c>
      <c r="AJ11" s="89">
        <v>149380700</v>
      </c>
      <c r="AK11" s="89"/>
      <c r="AM11" s="89">
        <v>0</v>
      </c>
      <c r="AN11" s="89">
        <v>0</v>
      </c>
      <c r="AO11" s="89">
        <v>40816427</v>
      </c>
      <c r="AP11" s="89">
        <v>9287025.6899999995</v>
      </c>
      <c r="AQ11" s="89">
        <v>0</v>
      </c>
    </row>
    <row r="12" spans="2:43" ht="63.75" x14ac:dyDescent="0.25">
      <c r="B12" s="9">
        <v>3</v>
      </c>
      <c r="C12" s="10" t="s">
        <v>32</v>
      </c>
      <c r="D12" s="11" t="s">
        <v>33</v>
      </c>
      <c r="E12" s="12" t="s">
        <v>34</v>
      </c>
      <c r="F12" s="13"/>
      <c r="G12" s="13" t="s">
        <v>25</v>
      </c>
      <c r="H12" s="13" t="s">
        <v>31</v>
      </c>
      <c r="I12" s="27">
        <v>13627</v>
      </c>
      <c r="J12" s="28">
        <v>4597.6000000000004</v>
      </c>
      <c r="K12" s="15">
        <v>350</v>
      </c>
      <c r="L12" s="16" t="s">
        <v>27</v>
      </c>
      <c r="M12" s="17">
        <f t="shared" si="0"/>
        <v>570425200</v>
      </c>
      <c r="N12" s="18"/>
      <c r="O12" s="18">
        <v>0</v>
      </c>
      <c r="P12" s="18">
        <v>570425200</v>
      </c>
      <c r="Q12" s="19">
        <v>0</v>
      </c>
      <c r="R12" s="7">
        <v>0</v>
      </c>
      <c r="S12" s="20">
        <f t="shared" si="1"/>
        <v>540679455.75000012</v>
      </c>
      <c r="T12" s="21"/>
      <c r="U12" s="21"/>
      <c r="V12" s="21">
        <v>540679455.75000012</v>
      </c>
      <c r="W12" s="21"/>
      <c r="X12" s="7">
        <v>0</v>
      </c>
      <c r="Y12" s="22">
        <f t="shared" si="2"/>
        <v>413638296.5</v>
      </c>
      <c r="Z12" s="21">
        <v>0</v>
      </c>
      <c r="AA12" s="21">
        <v>380942.45</v>
      </c>
      <c r="AB12" s="21">
        <v>413257354.05000001</v>
      </c>
      <c r="AC12" s="21">
        <v>0</v>
      </c>
      <c r="AD12" s="21">
        <v>0</v>
      </c>
      <c r="AE12" s="23">
        <v>2023</v>
      </c>
      <c r="AG12" s="89"/>
      <c r="AH12" s="89">
        <v>380942.45</v>
      </c>
      <c r="AI12" s="89">
        <v>170743457.08000001</v>
      </c>
      <c r="AJ12" s="89"/>
      <c r="AK12" s="89"/>
      <c r="AM12" s="89">
        <v>0</v>
      </c>
      <c r="AN12" s="89">
        <v>0</v>
      </c>
      <c r="AO12" s="89">
        <v>242513896.97</v>
      </c>
      <c r="AP12" s="89">
        <v>0</v>
      </c>
      <c r="AQ12" s="89">
        <v>0</v>
      </c>
    </row>
    <row r="13" spans="2:43" ht="76.5" x14ac:dyDescent="0.25">
      <c r="B13" s="9">
        <v>4</v>
      </c>
      <c r="C13" s="10" t="s">
        <v>35</v>
      </c>
      <c r="D13" s="11" t="s">
        <v>36</v>
      </c>
      <c r="E13" s="12" t="s">
        <v>37</v>
      </c>
      <c r="F13" s="13"/>
      <c r="G13" s="13" t="s">
        <v>25</v>
      </c>
      <c r="H13" s="13" t="s">
        <v>31</v>
      </c>
      <c r="I13" s="27">
        <v>29200</v>
      </c>
      <c r="J13" s="29">
        <v>11835.6</v>
      </c>
      <c r="K13" s="15">
        <v>750</v>
      </c>
      <c r="L13" s="16" t="s">
        <v>27</v>
      </c>
      <c r="M13" s="17">
        <f t="shared" si="0"/>
        <v>1187286601.22</v>
      </c>
      <c r="N13" s="18"/>
      <c r="O13" s="30">
        <v>319528597.94999999</v>
      </c>
      <c r="P13" s="30">
        <v>276807401.78000003</v>
      </c>
      <c r="Q13" s="19">
        <v>590950601.49000001</v>
      </c>
      <c r="R13" s="7">
        <v>0</v>
      </c>
      <c r="S13" s="20">
        <f t="shared" si="1"/>
        <v>1125373621.9200001</v>
      </c>
      <c r="T13" s="21"/>
      <c r="U13" s="21">
        <v>302866262.63</v>
      </c>
      <c r="V13" s="21">
        <v>262372832.30000001</v>
      </c>
      <c r="W13" s="21">
        <v>560134526.99000001</v>
      </c>
      <c r="X13" s="7">
        <v>0</v>
      </c>
      <c r="Y13" s="22">
        <f t="shared" si="2"/>
        <v>1171784957.21</v>
      </c>
      <c r="Z13" s="21">
        <v>0</v>
      </c>
      <c r="AA13" s="21">
        <v>26187270.979999997</v>
      </c>
      <c r="AB13" s="21">
        <v>1145597686.23</v>
      </c>
      <c r="AC13" s="21">
        <v>0</v>
      </c>
      <c r="AD13" s="21">
        <v>0</v>
      </c>
      <c r="AE13" s="23">
        <v>2024</v>
      </c>
      <c r="AG13" s="89"/>
      <c r="AH13" s="89">
        <v>26187270.979999997</v>
      </c>
      <c r="AI13" s="89">
        <v>599580200</v>
      </c>
      <c r="AJ13" s="89"/>
      <c r="AK13" s="89"/>
      <c r="AM13" s="89">
        <v>0</v>
      </c>
      <c r="AN13" s="89">
        <v>0</v>
      </c>
      <c r="AO13" s="89">
        <v>546017486.23000002</v>
      </c>
      <c r="AP13" s="89">
        <v>0</v>
      </c>
      <c r="AQ13" s="89">
        <v>0</v>
      </c>
    </row>
    <row r="14" spans="2:43" ht="63.75" x14ac:dyDescent="0.25">
      <c r="B14" s="9">
        <v>5</v>
      </c>
      <c r="C14" s="10" t="s">
        <v>38</v>
      </c>
      <c r="D14" s="11" t="s">
        <v>39</v>
      </c>
      <c r="E14" s="12" t="s">
        <v>40</v>
      </c>
      <c r="F14" s="13"/>
      <c r="G14" s="13" t="s">
        <v>25</v>
      </c>
      <c r="H14" s="13" t="s">
        <v>26</v>
      </c>
      <c r="I14" s="27">
        <v>32400</v>
      </c>
      <c r="J14" s="29">
        <v>8130.9</v>
      </c>
      <c r="K14" s="15">
        <v>550</v>
      </c>
      <c r="L14" s="16" t="s">
        <v>27</v>
      </c>
      <c r="M14" s="17">
        <f t="shared" si="0"/>
        <v>671896865.89999998</v>
      </c>
      <c r="N14" s="18"/>
      <c r="O14" s="18">
        <v>0</v>
      </c>
      <c r="P14" s="18">
        <v>343384902.27999997</v>
      </c>
      <c r="Q14" s="18">
        <v>328511963.62</v>
      </c>
      <c r="R14" s="7">
        <v>0</v>
      </c>
      <c r="S14" s="20">
        <f t="shared" si="1"/>
        <v>636859700.26999998</v>
      </c>
      <c r="T14" s="21"/>
      <c r="U14" s="21"/>
      <c r="V14" s="21">
        <v>325478541.39999998</v>
      </c>
      <c r="W14" s="21">
        <v>311381158.87</v>
      </c>
      <c r="X14" s="7">
        <v>0</v>
      </c>
      <c r="Y14" s="22">
        <f t="shared" si="2"/>
        <v>500999663.32999998</v>
      </c>
      <c r="Z14" s="21">
        <v>3603915.22</v>
      </c>
      <c r="AA14" s="21">
        <v>147797.59999999963</v>
      </c>
      <c r="AB14" s="21">
        <v>24874700</v>
      </c>
      <c r="AC14" s="21">
        <v>472373250.50999999</v>
      </c>
      <c r="AD14" s="21">
        <v>0</v>
      </c>
      <c r="AE14" s="23">
        <v>2024</v>
      </c>
      <c r="AG14" s="89">
        <v>3603915.22</v>
      </c>
      <c r="AH14" s="89">
        <v>147797.59999999963</v>
      </c>
      <c r="AI14" s="89">
        <v>12874700</v>
      </c>
      <c r="AJ14" s="89">
        <v>291155195.94999999</v>
      </c>
      <c r="AK14" s="89"/>
      <c r="AM14" s="89">
        <v>0</v>
      </c>
      <c r="AN14" s="89">
        <v>0</v>
      </c>
      <c r="AO14" s="89">
        <v>12000000</v>
      </c>
      <c r="AP14" s="89">
        <v>181218054.56</v>
      </c>
      <c r="AQ14" s="89">
        <v>0</v>
      </c>
    </row>
    <row r="15" spans="2:43" ht="63.75" x14ac:dyDescent="0.25">
      <c r="B15" s="9">
        <v>6</v>
      </c>
      <c r="C15" s="10" t="s">
        <v>41</v>
      </c>
      <c r="D15" s="11" t="s">
        <v>42</v>
      </c>
      <c r="E15" s="12" t="s">
        <v>43</v>
      </c>
      <c r="F15" s="13"/>
      <c r="G15" s="13" t="s">
        <v>25</v>
      </c>
      <c r="H15" s="13" t="s">
        <v>31</v>
      </c>
      <c r="I15" s="13">
        <v>15000</v>
      </c>
      <c r="J15" s="31">
        <v>2027.1</v>
      </c>
      <c r="K15" s="15">
        <v>100</v>
      </c>
      <c r="L15" s="16" t="s">
        <v>27</v>
      </c>
      <c r="M15" s="17">
        <f t="shared" si="0"/>
        <v>105505197.72</v>
      </c>
      <c r="N15" s="18"/>
      <c r="O15" s="18">
        <v>105505197.72</v>
      </c>
      <c r="P15" s="18">
        <v>0</v>
      </c>
      <c r="Q15" s="19"/>
      <c r="R15" s="7">
        <v>0</v>
      </c>
      <c r="S15" s="20">
        <f t="shared" si="1"/>
        <v>100003458.62</v>
      </c>
      <c r="T15" s="21"/>
      <c r="U15" s="21">
        <v>100003458.62</v>
      </c>
      <c r="V15" s="21"/>
      <c r="W15" s="21"/>
      <c r="X15" s="7">
        <v>0</v>
      </c>
      <c r="Y15" s="22">
        <f t="shared" si="2"/>
        <v>131026841.45999999</v>
      </c>
      <c r="Z15" s="21">
        <v>303670.07999999961</v>
      </c>
      <c r="AA15" s="21">
        <v>125653171.38</v>
      </c>
      <c r="AB15" s="21">
        <v>5070000</v>
      </c>
      <c r="AC15" s="21">
        <v>0</v>
      </c>
      <c r="AD15" s="21">
        <v>0</v>
      </c>
      <c r="AE15" s="23">
        <v>2022</v>
      </c>
      <c r="AG15" s="89">
        <v>303670.07999999961</v>
      </c>
      <c r="AH15" s="89">
        <v>118957789.09999999</v>
      </c>
      <c r="AI15" s="89">
        <v>5070000</v>
      </c>
      <c r="AJ15" s="89"/>
      <c r="AK15" s="89"/>
      <c r="AM15" s="89">
        <v>0</v>
      </c>
      <c r="AN15" s="89">
        <v>6695382.2800000012</v>
      </c>
      <c r="AO15" s="89">
        <v>0</v>
      </c>
      <c r="AP15" s="89">
        <v>0</v>
      </c>
      <c r="AQ15" s="89">
        <v>0</v>
      </c>
    </row>
    <row r="16" spans="2:43" ht="51" x14ac:dyDescent="0.25">
      <c r="B16" s="9">
        <v>7</v>
      </c>
      <c r="C16" s="10" t="s">
        <v>44</v>
      </c>
      <c r="D16" s="11" t="s">
        <v>45</v>
      </c>
      <c r="E16" s="12" t="s">
        <v>46</v>
      </c>
      <c r="F16" s="13"/>
      <c r="G16" s="13" t="s">
        <v>25</v>
      </c>
      <c r="H16" s="13" t="s">
        <v>31</v>
      </c>
      <c r="I16" s="13">
        <v>28000</v>
      </c>
      <c r="J16" s="31">
        <v>6862.62</v>
      </c>
      <c r="K16" s="15">
        <v>300</v>
      </c>
      <c r="L16" s="16" t="s">
        <v>27</v>
      </c>
      <c r="M16" s="17">
        <f t="shared" si="0"/>
        <v>505610794.63</v>
      </c>
      <c r="N16" s="18"/>
      <c r="O16" s="18">
        <v>505610794.63</v>
      </c>
      <c r="P16" s="18">
        <v>0</v>
      </c>
      <c r="Q16" s="19"/>
      <c r="R16" s="7">
        <v>0</v>
      </c>
      <c r="S16" s="20">
        <f t="shared" si="1"/>
        <v>479244902.32999998</v>
      </c>
      <c r="T16" s="21"/>
      <c r="U16" s="21">
        <v>479244902.32999998</v>
      </c>
      <c r="V16" s="21"/>
      <c r="W16" s="21"/>
      <c r="X16" s="7">
        <v>0</v>
      </c>
      <c r="Y16" s="22">
        <f t="shared" si="2"/>
        <v>192859519.38</v>
      </c>
      <c r="Z16" s="21">
        <v>2316949.04</v>
      </c>
      <c r="AA16" s="21">
        <v>190542570.34</v>
      </c>
      <c r="AB16" s="21">
        <v>0</v>
      </c>
      <c r="AC16" s="21">
        <v>0</v>
      </c>
      <c r="AD16" s="21">
        <v>0</v>
      </c>
      <c r="AE16" s="23">
        <v>2022</v>
      </c>
      <c r="AG16" s="89">
        <v>2316949.04</v>
      </c>
      <c r="AH16" s="89">
        <v>73644744.969999999</v>
      </c>
      <c r="AI16" s="89"/>
      <c r="AJ16" s="89"/>
      <c r="AK16" s="89"/>
      <c r="AM16" s="89">
        <v>0</v>
      </c>
      <c r="AN16" s="89">
        <v>116897825.37</v>
      </c>
      <c r="AO16" s="89">
        <v>0</v>
      </c>
      <c r="AP16" s="89">
        <v>0</v>
      </c>
      <c r="AQ16" s="89">
        <v>0</v>
      </c>
    </row>
    <row r="17" spans="2:43" ht="63.75" x14ac:dyDescent="0.25">
      <c r="B17" s="9">
        <v>8</v>
      </c>
      <c r="C17" s="10" t="s">
        <v>41</v>
      </c>
      <c r="D17" s="11" t="s">
        <v>47</v>
      </c>
      <c r="E17" s="12" t="s">
        <v>48</v>
      </c>
      <c r="F17" s="13">
        <v>90</v>
      </c>
      <c r="G17" s="13" t="s">
        <v>49</v>
      </c>
      <c r="H17" s="13" t="s">
        <v>26</v>
      </c>
      <c r="I17" s="13">
        <v>4700</v>
      </c>
      <c r="J17" s="31">
        <v>2182.1</v>
      </c>
      <c r="K17" s="15">
        <v>150</v>
      </c>
      <c r="L17" s="16" t="s">
        <v>27</v>
      </c>
      <c r="M17" s="17">
        <f t="shared" si="0"/>
        <v>142759025.56</v>
      </c>
      <c r="N17" s="18"/>
      <c r="O17" s="18">
        <v>0</v>
      </c>
      <c r="P17" s="18">
        <v>142759025.56</v>
      </c>
      <c r="Q17" s="19"/>
      <c r="R17" s="7">
        <v>0</v>
      </c>
      <c r="S17" s="20">
        <f t="shared" si="1"/>
        <v>135314625.38</v>
      </c>
      <c r="T17" s="21"/>
      <c r="U17" s="21"/>
      <c r="V17" s="21">
        <v>135314625.38</v>
      </c>
      <c r="W17" s="21"/>
      <c r="X17" s="7">
        <v>0</v>
      </c>
      <c r="Y17" s="22">
        <f t="shared" si="2"/>
        <v>88539198.49000001</v>
      </c>
      <c r="Z17" s="21">
        <v>153414.28</v>
      </c>
      <c r="AA17" s="21">
        <v>18832761.510000002</v>
      </c>
      <c r="AB17" s="21">
        <v>69553022.700000003</v>
      </c>
      <c r="AC17" s="21">
        <v>0</v>
      </c>
      <c r="AD17" s="21">
        <v>0</v>
      </c>
      <c r="AE17" s="23">
        <v>2023</v>
      </c>
      <c r="AG17" s="89">
        <v>153414.28</v>
      </c>
      <c r="AH17" s="89">
        <v>18832761.510000002</v>
      </c>
      <c r="AI17" s="89">
        <v>56777800</v>
      </c>
      <c r="AJ17" s="89"/>
      <c r="AK17" s="89"/>
      <c r="AM17" s="89">
        <v>0</v>
      </c>
      <c r="AN17" s="89">
        <v>0</v>
      </c>
      <c r="AO17" s="89">
        <v>12775222.700000001</v>
      </c>
      <c r="AP17" s="89">
        <v>0</v>
      </c>
      <c r="AQ17" s="89">
        <v>0</v>
      </c>
    </row>
    <row r="18" spans="2:43" ht="63.75" x14ac:dyDescent="0.25">
      <c r="B18" s="9">
        <v>9</v>
      </c>
      <c r="C18" s="10" t="s">
        <v>22</v>
      </c>
      <c r="D18" s="11" t="s">
        <v>50</v>
      </c>
      <c r="E18" s="12" t="s">
        <v>51</v>
      </c>
      <c r="F18" s="13">
        <v>90</v>
      </c>
      <c r="G18" s="13" t="s">
        <v>49</v>
      </c>
      <c r="H18" s="13" t="s">
        <v>26</v>
      </c>
      <c r="I18" s="13">
        <v>6000</v>
      </c>
      <c r="J18" s="27">
        <v>2182.1</v>
      </c>
      <c r="K18" s="15">
        <v>150</v>
      </c>
      <c r="L18" s="16" t="s">
        <v>27</v>
      </c>
      <c r="M18" s="17">
        <f t="shared" si="0"/>
        <v>145387195.56999999</v>
      </c>
      <c r="N18" s="18"/>
      <c r="O18" s="18">
        <v>0</v>
      </c>
      <c r="P18" s="18">
        <v>145387195.56999999</v>
      </c>
      <c r="Q18" s="19"/>
      <c r="R18" s="7">
        <v>0</v>
      </c>
      <c r="S18" s="20">
        <f t="shared" si="1"/>
        <v>137805745.21000001</v>
      </c>
      <c r="T18" s="21"/>
      <c r="U18" s="21"/>
      <c r="V18" s="21">
        <v>137805745.21000001</v>
      </c>
      <c r="W18" s="21"/>
      <c r="X18" s="7">
        <v>0</v>
      </c>
      <c r="Y18" s="22">
        <f t="shared" si="2"/>
        <v>127715747.07000001</v>
      </c>
      <c r="Z18" s="21">
        <v>142765.91999999998</v>
      </c>
      <c r="AA18" s="21">
        <v>42287741.840000004</v>
      </c>
      <c r="AB18" s="21">
        <v>85285239.310000002</v>
      </c>
      <c r="AC18" s="21">
        <v>0</v>
      </c>
      <c r="AD18" s="21">
        <v>0</v>
      </c>
      <c r="AE18" s="23">
        <v>2023</v>
      </c>
      <c r="AG18" s="89">
        <v>142765.91999999998</v>
      </c>
      <c r="AH18" s="89">
        <v>42287741.840000004</v>
      </c>
      <c r="AI18" s="89">
        <v>67932000</v>
      </c>
      <c r="AJ18" s="89"/>
      <c r="AK18" s="89"/>
      <c r="AM18" s="89">
        <v>0</v>
      </c>
      <c r="AN18" s="89">
        <v>0</v>
      </c>
      <c r="AO18" s="89">
        <v>17353239.310000002</v>
      </c>
      <c r="AP18" s="89">
        <v>0</v>
      </c>
      <c r="AQ18" s="89">
        <v>0</v>
      </c>
    </row>
    <row r="19" spans="2:43" ht="76.5" x14ac:dyDescent="0.25">
      <c r="B19" s="9">
        <v>10</v>
      </c>
      <c r="C19" s="10" t="s">
        <v>35</v>
      </c>
      <c r="D19" s="11" t="s">
        <v>52</v>
      </c>
      <c r="E19" s="12" t="s">
        <v>53</v>
      </c>
      <c r="F19" s="13">
        <v>90</v>
      </c>
      <c r="G19" s="13" t="s">
        <v>49</v>
      </c>
      <c r="H19" s="13" t="s">
        <v>26</v>
      </c>
      <c r="I19" s="13">
        <v>11350</v>
      </c>
      <c r="J19" s="13">
        <v>6141.86</v>
      </c>
      <c r="K19" s="15">
        <v>250</v>
      </c>
      <c r="L19" s="16" t="s">
        <v>27</v>
      </c>
      <c r="M19" s="17">
        <f t="shared" si="0"/>
        <v>410279299.99999994</v>
      </c>
      <c r="N19" s="21">
        <v>410279299.99999994</v>
      </c>
      <c r="O19" s="18">
        <v>0</v>
      </c>
      <c r="P19" s="18">
        <v>0</v>
      </c>
      <c r="Q19" s="19"/>
      <c r="R19" s="7">
        <v>0</v>
      </c>
      <c r="S19" s="20">
        <f t="shared" si="1"/>
        <v>388884622.60999995</v>
      </c>
      <c r="T19" s="21">
        <v>388884622.60999995</v>
      </c>
      <c r="U19" s="21"/>
      <c r="V19" s="21"/>
      <c r="W19" s="21"/>
      <c r="X19" s="7">
        <v>0</v>
      </c>
      <c r="Y19" s="22">
        <f t="shared" si="2"/>
        <v>296603810.87</v>
      </c>
      <c r="Z19" s="21">
        <v>129973535.97</v>
      </c>
      <c r="AA19" s="21">
        <v>166630274.90000001</v>
      </c>
      <c r="AB19" s="21">
        <v>0</v>
      </c>
      <c r="AC19" s="21">
        <v>0</v>
      </c>
      <c r="AD19" s="21">
        <v>0</v>
      </c>
      <c r="AE19" s="23">
        <v>2021</v>
      </c>
      <c r="AG19" s="89">
        <v>129973535.97</v>
      </c>
      <c r="AH19" s="89">
        <v>166630274.90000001</v>
      </c>
      <c r="AI19" s="89"/>
      <c r="AJ19" s="89"/>
      <c r="AK19" s="89"/>
      <c r="AM19" s="89">
        <v>0</v>
      </c>
      <c r="AN19" s="89">
        <v>0</v>
      </c>
      <c r="AO19" s="89">
        <v>0</v>
      </c>
      <c r="AP19" s="89">
        <v>0</v>
      </c>
      <c r="AQ19" s="89">
        <v>0</v>
      </c>
    </row>
    <row r="20" spans="2:43" ht="76.5" x14ac:dyDescent="0.25">
      <c r="B20" s="9">
        <v>11</v>
      </c>
      <c r="C20" s="10" t="s">
        <v>35</v>
      </c>
      <c r="D20" s="11" t="s">
        <v>54</v>
      </c>
      <c r="E20" s="12" t="s">
        <v>55</v>
      </c>
      <c r="F20" s="32"/>
      <c r="G20" s="13" t="s">
        <v>25</v>
      </c>
      <c r="H20" s="13" t="s">
        <v>31</v>
      </c>
      <c r="I20" s="13">
        <v>18300</v>
      </c>
      <c r="J20" s="31">
        <v>6326.3</v>
      </c>
      <c r="K20" s="15">
        <v>300</v>
      </c>
      <c r="L20" s="16" t="s">
        <v>27</v>
      </c>
      <c r="M20" s="17">
        <f t="shared" si="0"/>
        <v>353849502.65999997</v>
      </c>
      <c r="N20" s="18"/>
      <c r="O20" s="18">
        <v>353849502.65999997</v>
      </c>
      <c r="P20" s="18">
        <v>0</v>
      </c>
      <c r="Q20" s="19"/>
      <c r="R20" s="7">
        <v>0</v>
      </c>
      <c r="S20" s="20">
        <f t="shared" si="1"/>
        <v>335397448.27999997</v>
      </c>
      <c r="T20" s="21"/>
      <c r="U20" s="21">
        <v>335397448.27999997</v>
      </c>
      <c r="V20" s="21"/>
      <c r="W20" s="21"/>
      <c r="X20" s="7">
        <v>0</v>
      </c>
      <c r="Y20" s="22">
        <f t="shared" si="2"/>
        <v>205187125.33000004</v>
      </c>
      <c r="Z20" s="21">
        <v>1488187.1500000004</v>
      </c>
      <c r="AA20" s="21">
        <v>203365038.18000004</v>
      </c>
      <c r="AB20" s="21">
        <v>333900</v>
      </c>
      <c r="AC20" s="21">
        <v>0</v>
      </c>
      <c r="AD20" s="21">
        <v>0</v>
      </c>
      <c r="AE20" s="23">
        <v>2022</v>
      </c>
      <c r="AG20" s="89">
        <v>1488187.1500000004</v>
      </c>
      <c r="AH20" s="89">
        <v>91324650.840000004</v>
      </c>
      <c r="AI20" s="89">
        <v>333900</v>
      </c>
      <c r="AJ20" s="89"/>
      <c r="AK20" s="89"/>
      <c r="AM20" s="89">
        <v>0</v>
      </c>
      <c r="AN20" s="89">
        <v>112040387.34000003</v>
      </c>
      <c r="AO20" s="89">
        <v>0</v>
      </c>
      <c r="AP20" s="89">
        <v>0</v>
      </c>
      <c r="AQ20" s="89">
        <v>0</v>
      </c>
    </row>
    <row r="21" spans="2:43" ht="76.5" x14ac:dyDescent="0.25">
      <c r="B21" s="9">
        <v>12</v>
      </c>
      <c r="C21" s="10" t="s">
        <v>35</v>
      </c>
      <c r="D21" s="11" t="s">
        <v>56</v>
      </c>
      <c r="E21" s="12" t="s">
        <v>57</v>
      </c>
      <c r="F21" s="13">
        <v>90</v>
      </c>
      <c r="G21" s="13" t="s">
        <v>49</v>
      </c>
      <c r="H21" s="13" t="s">
        <v>26</v>
      </c>
      <c r="I21" s="13">
        <v>8500</v>
      </c>
      <c r="J21" s="13">
        <v>1747.66</v>
      </c>
      <c r="K21" s="15">
        <v>100</v>
      </c>
      <c r="L21" s="16" t="s">
        <v>27</v>
      </c>
      <c r="M21" s="17">
        <f t="shared" si="0"/>
        <v>105955199.69</v>
      </c>
      <c r="N21" s="18"/>
      <c r="O21" s="18">
        <v>105955199.69</v>
      </c>
      <c r="P21" s="18"/>
      <c r="Q21" s="19"/>
      <c r="R21" s="7">
        <v>0</v>
      </c>
      <c r="S21" s="20">
        <f t="shared" si="1"/>
        <v>100429994.51000001</v>
      </c>
      <c r="T21" s="21"/>
      <c r="U21" s="21">
        <v>100429994.51000001</v>
      </c>
      <c r="V21" s="21"/>
      <c r="W21" s="21"/>
      <c r="X21" s="7">
        <v>0</v>
      </c>
      <c r="Y21" s="22">
        <f t="shared" si="2"/>
        <v>185020352.54000002</v>
      </c>
      <c r="Z21" s="21">
        <v>0</v>
      </c>
      <c r="AA21" s="21">
        <v>57546118.420000002</v>
      </c>
      <c r="AB21" s="21">
        <v>127474234.12</v>
      </c>
      <c r="AC21" s="21">
        <v>0</v>
      </c>
      <c r="AD21" s="21">
        <v>0</v>
      </c>
      <c r="AE21" s="23">
        <v>2022</v>
      </c>
      <c r="AG21" s="89"/>
      <c r="AH21" s="89">
        <v>49272128.110000007</v>
      </c>
      <c r="AI21" s="89">
        <v>126751100</v>
      </c>
      <c r="AJ21" s="89"/>
      <c r="AK21" s="89"/>
      <c r="AM21" s="89">
        <v>0</v>
      </c>
      <c r="AN21" s="89">
        <v>8273990.3099999959</v>
      </c>
      <c r="AO21" s="89">
        <v>723134.12</v>
      </c>
      <c r="AP21" s="89">
        <v>0</v>
      </c>
      <c r="AQ21" s="89">
        <v>0</v>
      </c>
    </row>
    <row r="22" spans="2:43" ht="76.5" x14ac:dyDescent="0.25">
      <c r="B22" s="9">
        <v>13</v>
      </c>
      <c r="C22" s="10" t="s">
        <v>35</v>
      </c>
      <c r="D22" s="11" t="s">
        <v>58</v>
      </c>
      <c r="E22" s="12" t="s">
        <v>59</v>
      </c>
      <c r="F22" s="13">
        <v>90</v>
      </c>
      <c r="G22" s="13" t="s">
        <v>49</v>
      </c>
      <c r="H22" s="13" t="s">
        <v>26</v>
      </c>
      <c r="I22" s="13">
        <v>6120</v>
      </c>
      <c r="J22" s="13">
        <v>1747.66</v>
      </c>
      <c r="K22" s="15">
        <v>100</v>
      </c>
      <c r="L22" s="16" t="s">
        <v>27</v>
      </c>
      <c r="M22" s="17">
        <f t="shared" si="0"/>
        <v>105955199.69</v>
      </c>
      <c r="N22" s="18"/>
      <c r="O22" s="18">
        <v>105955199.69</v>
      </c>
      <c r="P22" s="18"/>
      <c r="Q22" s="19"/>
      <c r="R22" s="7">
        <v>0</v>
      </c>
      <c r="S22" s="20">
        <f t="shared" si="1"/>
        <v>100429994.51000001</v>
      </c>
      <c r="T22" s="21"/>
      <c r="U22" s="21">
        <v>100429994.51000001</v>
      </c>
      <c r="V22" s="21"/>
      <c r="W22" s="21"/>
      <c r="X22" s="7">
        <v>0</v>
      </c>
      <c r="Y22" s="22">
        <f t="shared" si="2"/>
        <v>160105523.66999999</v>
      </c>
      <c r="Z22" s="21">
        <v>152864.28</v>
      </c>
      <c r="AA22" s="21">
        <v>52500403.639999993</v>
      </c>
      <c r="AB22" s="21">
        <v>107452255.75</v>
      </c>
      <c r="AC22" s="21">
        <v>0</v>
      </c>
      <c r="AD22" s="21">
        <v>0</v>
      </c>
      <c r="AE22" s="23">
        <v>2022</v>
      </c>
      <c r="AG22" s="89">
        <v>152864.28</v>
      </c>
      <c r="AH22" s="89">
        <v>44226413.329999998</v>
      </c>
      <c r="AI22" s="89">
        <v>106730281.63</v>
      </c>
      <c r="AJ22" s="89"/>
      <c r="AK22" s="89"/>
      <c r="AM22" s="89">
        <v>0</v>
      </c>
      <c r="AN22" s="89">
        <v>8273990.3099999959</v>
      </c>
      <c r="AO22" s="89">
        <v>721974.12</v>
      </c>
      <c r="AP22" s="89">
        <v>0</v>
      </c>
      <c r="AQ22" s="89">
        <v>0</v>
      </c>
    </row>
    <row r="23" spans="2:43" ht="76.5" x14ac:dyDescent="0.25">
      <c r="B23" s="9">
        <v>14</v>
      </c>
      <c r="C23" s="10" t="s">
        <v>35</v>
      </c>
      <c r="D23" s="11" t="s">
        <v>60</v>
      </c>
      <c r="E23" s="12" t="s">
        <v>61</v>
      </c>
      <c r="F23" s="13">
        <v>90</v>
      </c>
      <c r="G23" s="13" t="s">
        <v>49</v>
      </c>
      <c r="H23" s="13" t="s">
        <v>26</v>
      </c>
      <c r="I23" s="13">
        <v>3400</v>
      </c>
      <c r="J23" s="31">
        <v>557.79999999999995</v>
      </c>
      <c r="K23" s="15">
        <v>50</v>
      </c>
      <c r="L23" s="16" t="s">
        <v>27</v>
      </c>
      <c r="M23" s="17">
        <f t="shared" si="0"/>
        <v>46225898.600000001</v>
      </c>
      <c r="N23" s="18"/>
      <c r="O23" s="18">
        <v>46225898.600000001</v>
      </c>
      <c r="P23" s="18">
        <v>0</v>
      </c>
      <c r="Q23" s="19"/>
      <c r="R23" s="7">
        <v>0</v>
      </c>
      <c r="S23" s="20">
        <f t="shared" si="1"/>
        <v>43815374.380000003</v>
      </c>
      <c r="T23" s="21"/>
      <c r="U23" s="21">
        <v>43815374.380000003</v>
      </c>
      <c r="V23" s="21"/>
      <c r="W23" s="21"/>
      <c r="X23" s="7">
        <v>0</v>
      </c>
      <c r="Y23" s="22">
        <f t="shared" si="2"/>
        <v>60464650.999999993</v>
      </c>
      <c r="Z23" s="21">
        <v>105106.18</v>
      </c>
      <c r="AA23" s="21">
        <v>23637665.159999996</v>
      </c>
      <c r="AB23" s="21">
        <v>36721879.659999996</v>
      </c>
      <c r="AC23" s="21">
        <v>0</v>
      </c>
      <c r="AD23" s="21">
        <v>0</v>
      </c>
      <c r="AE23" s="23">
        <v>2022</v>
      </c>
      <c r="AG23" s="89">
        <v>105106.18</v>
      </c>
      <c r="AH23" s="89">
        <v>2687143.76</v>
      </c>
      <c r="AI23" s="89">
        <v>36318100</v>
      </c>
      <c r="AJ23" s="89"/>
      <c r="AK23" s="89"/>
      <c r="AM23" s="89">
        <v>0</v>
      </c>
      <c r="AN23" s="89">
        <v>20950521.399999999</v>
      </c>
      <c r="AO23" s="89">
        <v>403779.66</v>
      </c>
      <c r="AP23" s="89">
        <v>0</v>
      </c>
      <c r="AQ23" s="89">
        <v>0</v>
      </c>
    </row>
    <row r="24" spans="2:43" ht="76.5" x14ac:dyDescent="0.25">
      <c r="B24" s="9">
        <v>15</v>
      </c>
      <c r="C24" s="10" t="s">
        <v>35</v>
      </c>
      <c r="D24" s="11" t="s">
        <v>62</v>
      </c>
      <c r="E24" s="12" t="s">
        <v>63</v>
      </c>
      <c r="F24" s="13">
        <v>90</v>
      </c>
      <c r="G24" s="13" t="s">
        <v>49</v>
      </c>
      <c r="H24" s="13" t="s">
        <v>26</v>
      </c>
      <c r="I24" s="13">
        <v>8430</v>
      </c>
      <c r="J24" s="31">
        <v>1216.31</v>
      </c>
      <c r="K24" s="15">
        <v>100</v>
      </c>
      <c r="L24" s="16" t="s">
        <v>27</v>
      </c>
      <c r="M24" s="17">
        <f t="shared" si="0"/>
        <v>105955199.69</v>
      </c>
      <c r="N24" s="18"/>
      <c r="O24" s="18">
        <v>105955199.69</v>
      </c>
      <c r="P24" s="18"/>
      <c r="Q24" s="19"/>
      <c r="R24" s="7">
        <v>0</v>
      </c>
      <c r="S24" s="20">
        <f t="shared" si="1"/>
        <v>100429994.51000001</v>
      </c>
      <c r="T24" s="21"/>
      <c r="U24" s="21">
        <v>100429994.51000001</v>
      </c>
      <c r="V24" s="21"/>
      <c r="W24" s="21"/>
      <c r="X24" s="7">
        <v>0</v>
      </c>
      <c r="Y24" s="22">
        <f t="shared" si="2"/>
        <v>58453165.229999997</v>
      </c>
      <c r="Z24" s="21">
        <v>0</v>
      </c>
      <c r="AA24" s="21">
        <v>57916836.739999995</v>
      </c>
      <c r="AB24" s="21">
        <v>536328.49</v>
      </c>
      <c r="AC24" s="21">
        <v>0</v>
      </c>
      <c r="AD24" s="21">
        <v>0</v>
      </c>
      <c r="AE24" s="23">
        <v>2022</v>
      </c>
      <c r="AG24" s="89"/>
      <c r="AH24" s="89">
        <v>48967116.43</v>
      </c>
      <c r="AI24" s="89">
        <v>536328.49</v>
      </c>
      <c r="AJ24" s="89"/>
      <c r="AK24" s="89"/>
      <c r="AM24" s="89">
        <v>0</v>
      </c>
      <c r="AN24" s="89">
        <v>8949720.3099999949</v>
      </c>
      <c r="AO24" s="89">
        <v>0</v>
      </c>
      <c r="AP24" s="89">
        <v>0</v>
      </c>
      <c r="AQ24" s="89">
        <v>0</v>
      </c>
    </row>
    <row r="25" spans="2:43" ht="76.5" x14ac:dyDescent="0.25">
      <c r="B25" s="9">
        <v>16</v>
      </c>
      <c r="C25" s="10" t="s">
        <v>35</v>
      </c>
      <c r="D25" s="11" t="s">
        <v>64</v>
      </c>
      <c r="E25" s="12" t="s">
        <v>65</v>
      </c>
      <c r="F25" s="13">
        <v>90</v>
      </c>
      <c r="G25" s="13" t="s">
        <v>49</v>
      </c>
      <c r="H25" s="13" t="s">
        <v>26</v>
      </c>
      <c r="I25" s="13">
        <v>2670</v>
      </c>
      <c r="J25" s="31">
        <v>619.52</v>
      </c>
      <c r="K25" s="15">
        <v>50</v>
      </c>
      <c r="L25" s="16" t="s">
        <v>27</v>
      </c>
      <c r="M25" s="17">
        <f t="shared" si="0"/>
        <v>46225898.600000001</v>
      </c>
      <c r="N25" s="18"/>
      <c r="O25" s="18">
        <v>46225898.600000001</v>
      </c>
      <c r="P25" s="18"/>
      <c r="Q25" s="19"/>
      <c r="R25" s="7">
        <v>0</v>
      </c>
      <c r="S25" s="20">
        <f t="shared" si="1"/>
        <v>43815374.380000003</v>
      </c>
      <c r="T25" s="21"/>
      <c r="U25" s="21">
        <v>43815374.380000003</v>
      </c>
      <c r="V25" s="21"/>
      <c r="W25" s="21"/>
      <c r="X25" s="7">
        <v>0</v>
      </c>
      <c r="Y25" s="22">
        <f t="shared" si="2"/>
        <v>46054648.210000001</v>
      </c>
      <c r="Z25" s="21">
        <v>96981.19</v>
      </c>
      <c r="AA25" s="21">
        <v>41882329.670000002</v>
      </c>
      <c r="AB25" s="21">
        <v>4075337.35</v>
      </c>
      <c r="AC25" s="21">
        <v>0</v>
      </c>
      <c r="AD25" s="21">
        <v>0</v>
      </c>
      <c r="AE25" s="23">
        <v>2022</v>
      </c>
      <c r="AG25" s="89">
        <v>96981.19</v>
      </c>
      <c r="AH25" s="89">
        <v>34947108.270000003</v>
      </c>
      <c r="AI25" s="89">
        <v>4075337.35</v>
      </c>
      <c r="AJ25" s="89"/>
      <c r="AK25" s="89"/>
      <c r="AM25" s="89">
        <v>0</v>
      </c>
      <c r="AN25" s="89">
        <v>6935221.3999999966</v>
      </c>
      <c r="AO25" s="89">
        <v>0</v>
      </c>
      <c r="AP25" s="89">
        <v>0</v>
      </c>
      <c r="AQ25" s="89">
        <v>0</v>
      </c>
    </row>
    <row r="26" spans="2:43" ht="63.75" x14ac:dyDescent="0.25">
      <c r="B26" s="9">
        <v>17</v>
      </c>
      <c r="C26" s="10" t="s">
        <v>66</v>
      </c>
      <c r="D26" s="33" t="s">
        <v>67</v>
      </c>
      <c r="E26" s="27" t="s">
        <v>68</v>
      </c>
      <c r="F26" s="27" t="s">
        <v>69</v>
      </c>
      <c r="G26" s="27" t="s">
        <v>70</v>
      </c>
      <c r="H26" s="13" t="s">
        <v>26</v>
      </c>
      <c r="I26" s="13">
        <v>12078</v>
      </c>
      <c r="J26" s="34">
        <v>3054</v>
      </c>
      <c r="K26" s="15">
        <v>300</v>
      </c>
      <c r="L26" s="16" t="s">
        <v>27</v>
      </c>
      <c r="M26" s="17">
        <f t="shared" si="0"/>
        <v>91110472.75</v>
      </c>
      <c r="N26" s="18"/>
      <c r="O26" s="30">
        <v>0</v>
      </c>
      <c r="P26" s="18">
        <v>91110472.75</v>
      </c>
      <c r="Q26" s="19">
        <v>0</v>
      </c>
      <c r="R26" s="7">
        <v>0</v>
      </c>
      <c r="S26" s="20">
        <f t="shared" si="1"/>
        <v>86359369.849999994</v>
      </c>
      <c r="T26" s="21"/>
      <c r="U26" s="21"/>
      <c r="V26" s="21">
        <v>86359369.849999994</v>
      </c>
      <c r="W26" s="21"/>
      <c r="X26" s="7">
        <v>0</v>
      </c>
      <c r="Y26" s="22">
        <f t="shared" si="2"/>
        <v>663485183.3900001</v>
      </c>
      <c r="Z26" s="21">
        <v>0</v>
      </c>
      <c r="AA26" s="21">
        <v>191911.56</v>
      </c>
      <c r="AB26" s="21">
        <v>536293271.83000004</v>
      </c>
      <c r="AC26" s="21">
        <v>127000000</v>
      </c>
      <c r="AD26" s="21">
        <v>0</v>
      </c>
      <c r="AE26" s="23">
        <v>2023</v>
      </c>
      <c r="AG26" s="89"/>
      <c r="AH26" s="89">
        <v>191911.56</v>
      </c>
      <c r="AI26" s="89">
        <v>263054100</v>
      </c>
      <c r="AJ26" s="89">
        <v>127000000</v>
      </c>
      <c r="AK26" s="89"/>
      <c r="AM26" s="89">
        <v>0</v>
      </c>
      <c r="AN26" s="89">
        <v>0</v>
      </c>
      <c r="AO26" s="89">
        <v>273239171.83000004</v>
      </c>
      <c r="AP26" s="89">
        <v>0</v>
      </c>
      <c r="AQ26" s="89">
        <v>0</v>
      </c>
    </row>
    <row r="27" spans="2:43" ht="63.75" x14ac:dyDescent="0.25">
      <c r="B27" s="9">
        <v>18</v>
      </c>
      <c r="C27" s="13" t="s">
        <v>71</v>
      </c>
      <c r="D27" s="35" t="s">
        <v>72</v>
      </c>
      <c r="E27" s="27" t="s">
        <v>73</v>
      </c>
      <c r="F27" s="27" t="s">
        <v>74</v>
      </c>
      <c r="G27" s="13" t="s">
        <v>49</v>
      </c>
      <c r="H27" s="13" t="s">
        <v>31</v>
      </c>
      <c r="I27" s="15">
        <v>11198</v>
      </c>
      <c r="J27" s="15">
        <v>4547.5</v>
      </c>
      <c r="K27" s="36">
        <v>370</v>
      </c>
      <c r="L27" s="16" t="s">
        <v>27</v>
      </c>
      <c r="M27" s="17">
        <f t="shared" ref="M27:M32" si="3">SUM(N27:R27)</f>
        <v>209085290</v>
      </c>
      <c r="N27" s="18"/>
      <c r="O27" s="18">
        <v>0</v>
      </c>
      <c r="P27" s="18">
        <v>0</v>
      </c>
      <c r="Q27" s="19">
        <v>209085290</v>
      </c>
      <c r="R27" s="7">
        <v>0</v>
      </c>
      <c r="S27" s="20">
        <f t="shared" ref="S27:S32" si="4">SUM(T27:X27)</f>
        <v>198182199.53</v>
      </c>
      <c r="T27" s="21"/>
      <c r="U27" s="21"/>
      <c r="V27" s="21"/>
      <c r="W27" s="21">
        <v>198182199.53</v>
      </c>
      <c r="X27" s="7">
        <v>0</v>
      </c>
      <c r="Y27" s="22">
        <f t="shared" si="2"/>
        <v>1046155931.89</v>
      </c>
      <c r="Z27" s="21">
        <v>0</v>
      </c>
      <c r="AA27" s="21">
        <v>0</v>
      </c>
      <c r="AB27" s="21">
        <v>26666231.890000001</v>
      </c>
      <c r="AC27" s="21">
        <v>1019489700</v>
      </c>
      <c r="AD27" s="21">
        <v>0</v>
      </c>
      <c r="AE27" s="23">
        <v>2024</v>
      </c>
      <c r="AG27" s="89"/>
      <c r="AH27" s="89"/>
      <c r="AI27" s="89">
        <v>26666231.890000001</v>
      </c>
      <c r="AJ27" s="89">
        <v>1019489700</v>
      </c>
      <c r="AK27" s="89"/>
      <c r="AM27" s="89"/>
      <c r="AN27" s="89">
        <v>0</v>
      </c>
      <c r="AO27" s="89">
        <v>0</v>
      </c>
      <c r="AP27" s="89">
        <v>0</v>
      </c>
      <c r="AQ27" s="89"/>
    </row>
    <row r="28" spans="2:43" ht="63.75" x14ac:dyDescent="0.25">
      <c r="B28" s="37">
        <v>19</v>
      </c>
      <c r="C28" s="38" t="s">
        <v>75</v>
      </c>
      <c r="D28" s="38" t="s">
        <v>76</v>
      </c>
      <c r="E28" s="36" t="s">
        <v>77</v>
      </c>
      <c r="F28" s="36">
        <v>90</v>
      </c>
      <c r="G28" s="38" t="s">
        <v>49</v>
      </c>
      <c r="H28" s="38" t="s">
        <v>26</v>
      </c>
      <c r="I28" s="38">
        <v>238</v>
      </c>
      <c r="J28" s="34">
        <v>87.59</v>
      </c>
      <c r="K28" s="38">
        <v>15</v>
      </c>
      <c r="L28" s="16" t="s">
        <v>27</v>
      </c>
      <c r="M28" s="17">
        <f t="shared" ref="M28:M31" si="5">SUM(N28:R28)</f>
        <v>18591892.280000001</v>
      </c>
      <c r="N28" s="18"/>
      <c r="O28" s="18">
        <v>0</v>
      </c>
      <c r="P28" s="19">
        <v>18591892.280000001</v>
      </c>
      <c r="Q28" s="19"/>
      <c r="R28" s="7">
        <v>0</v>
      </c>
      <c r="S28" s="20">
        <f t="shared" ref="S28:S31" si="6">SUM(T28:X28)</f>
        <v>17622388</v>
      </c>
      <c r="T28" s="21"/>
      <c r="U28" s="21"/>
      <c r="V28" s="21">
        <v>17622388</v>
      </c>
      <c r="W28" s="21"/>
      <c r="X28" s="7"/>
      <c r="Y28" s="22">
        <f t="shared" si="2"/>
        <v>12394703.18</v>
      </c>
      <c r="Z28" s="21">
        <v>0</v>
      </c>
      <c r="AA28" s="21">
        <v>206556.17000000004</v>
      </c>
      <c r="AB28" s="21">
        <v>12188147.01</v>
      </c>
      <c r="AC28" s="21">
        <v>0</v>
      </c>
      <c r="AD28" s="21">
        <v>0</v>
      </c>
      <c r="AE28" s="23">
        <v>2023</v>
      </c>
      <c r="AG28" s="89"/>
      <c r="AH28" s="89">
        <v>206556.17000000004</v>
      </c>
      <c r="AI28" s="89">
        <v>11728200</v>
      </c>
      <c r="AJ28" s="89"/>
      <c r="AK28" s="89"/>
      <c r="AM28" s="89"/>
      <c r="AN28" s="89">
        <v>0</v>
      </c>
      <c r="AO28" s="89">
        <v>459947.01</v>
      </c>
      <c r="AP28" s="89">
        <v>0</v>
      </c>
      <c r="AQ28" s="89"/>
    </row>
    <row r="29" spans="2:43" ht="63.75" x14ac:dyDescent="0.25">
      <c r="B29" s="9">
        <v>20</v>
      </c>
      <c r="C29" s="38" t="s">
        <v>28</v>
      </c>
      <c r="D29" s="38" t="s">
        <v>78</v>
      </c>
      <c r="E29" s="36" t="s">
        <v>79</v>
      </c>
      <c r="F29" s="36" t="s">
        <v>80</v>
      </c>
      <c r="G29" s="38" t="s">
        <v>49</v>
      </c>
      <c r="H29" s="38" t="s">
        <v>26</v>
      </c>
      <c r="I29" s="38">
        <v>361</v>
      </c>
      <c r="J29" s="34">
        <v>87.25</v>
      </c>
      <c r="K29" s="38">
        <v>15</v>
      </c>
      <c r="L29" s="16" t="s">
        <v>27</v>
      </c>
      <c r="M29" s="17">
        <f t="shared" si="5"/>
        <v>15239970.749999993</v>
      </c>
      <c r="N29" s="18"/>
      <c r="O29" s="18">
        <v>0</v>
      </c>
      <c r="P29" s="19">
        <v>15239970.749999993</v>
      </c>
      <c r="Q29" s="19"/>
      <c r="R29" s="7">
        <v>0</v>
      </c>
      <c r="S29" s="20">
        <f t="shared" si="6"/>
        <v>14445257.829999994</v>
      </c>
      <c r="T29" s="21"/>
      <c r="U29" s="21"/>
      <c r="V29" s="21">
        <v>14445257.829999994</v>
      </c>
      <c r="W29" s="21"/>
      <c r="X29" s="7"/>
      <c r="Y29" s="22">
        <f t="shared" si="2"/>
        <v>16623916.17</v>
      </c>
      <c r="Z29" s="21">
        <v>0</v>
      </c>
      <c r="AA29" s="21">
        <v>206556.16999999993</v>
      </c>
      <c r="AB29" s="21">
        <v>16417360</v>
      </c>
      <c r="AC29" s="21">
        <v>0</v>
      </c>
      <c r="AD29" s="21">
        <v>0</v>
      </c>
      <c r="AE29" s="23">
        <v>2023</v>
      </c>
      <c r="AG29" s="89"/>
      <c r="AH29" s="89">
        <v>206556.16999999993</v>
      </c>
      <c r="AI29" s="89">
        <v>14812400</v>
      </c>
      <c r="AJ29" s="89"/>
      <c r="AK29" s="89"/>
      <c r="AM29" s="89"/>
      <c r="AN29" s="89">
        <v>0</v>
      </c>
      <c r="AO29" s="89">
        <v>1604960</v>
      </c>
      <c r="AP29" s="89">
        <v>0</v>
      </c>
      <c r="AQ29" s="89"/>
    </row>
    <row r="30" spans="2:43" ht="63.75" x14ac:dyDescent="0.25">
      <c r="B30" s="37">
        <v>21</v>
      </c>
      <c r="C30" s="38" t="s">
        <v>81</v>
      </c>
      <c r="D30" s="38" t="s">
        <v>82</v>
      </c>
      <c r="E30" s="36" t="s">
        <v>83</v>
      </c>
      <c r="F30" s="36">
        <v>90</v>
      </c>
      <c r="G30" s="38" t="s">
        <v>49</v>
      </c>
      <c r="H30" s="38" t="s">
        <v>26</v>
      </c>
      <c r="I30" s="38">
        <v>198</v>
      </c>
      <c r="J30" s="34">
        <v>87.25</v>
      </c>
      <c r="K30" s="38">
        <v>15</v>
      </c>
      <c r="L30" s="16" t="s">
        <v>27</v>
      </c>
      <c r="M30" s="17">
        <f t="shared" si="5"/>
        <v>17097288.18</v>
      </c>
      <c r="N30" s="18"/>
      <c r="O30" s="18">
        <v>0</v>
      </c>
      <c r="P30" s="19">
        <v>17097288.18</v>
      </c>
      <c r="Q30" s="19"/>
      <c r="R30" s="7">
        <v>0</v>
      </c>
      <c r="S30" s="20">
        <f t="shared" si="6"/>
        <v>16205722.449999999</v>
      </c>
      <c r="T30" s="21"/>
      <c r="U30" s="21"/>
      <c r="V30" s="21">
        <v>16205722.449999999</v>
      </c>
      <c r="W30" s="21"/>
      <c r="X30" s="7"/>
      <c r="Y30" s="22">
        <f t="shared" si="2"/>
        <v>12365930.4</v>
      </c>
      <c r="Z30" s="21">
        <v>0</v>
      </c>
      <c r="AA30" s="21">
        <v>154732.55999999994</v>
      </c>
      <c r="AB30" s="21">
        <v>12211197.84</v>
      </c>
      <c r="AC30" s="21">
        <v>0</v>
      </c>
      <c r="AD30" s="21">
        <v>0</v>
      </c>
      <c r="AE30" s="23">
        <v>2023</v>
      </c>
      <c r="AG30" s="89"/>
      <c r="AH30" s="89">
        <v>154732.55999999994</v>
      </c>
      <c r="AI30" s="89">
        <v>11756917.84</v>
      </c>
      <c r="AJ30" s="89"/>
      <c r="AK30" s="89"/>
      <c r="AM30" s="89"/>
      <c r="AN30" s="89">
        <v>0</v>
      </c>
      <c r="AO30" s="89">
        <v>454280</v>
      </c>
      <c r="AP30" s="89">
        <v>0</v>
      </c>
      <c r="AQ30" s="89"/>
    </row>
    <row r="31" spans="2:43" ht="63.75" x14ac:dyDescent="0.25">
      <c r="B31" s="9">
        <v>22</v>
      </c>
      <c r="C31" s="38" t="s">
        <v>84</v>
      </c>
      <c r="D31" s="38" t="s">
        <v>85</v>
      </c>
      <c r="E31" s="36" t="s">
        <v>86</v>
      </c>
      <c r="F31" s="36">
        <v>90</v>
      </c>
      <c r="G31" s="38" t="s">
        <v>49</v>
      </c>
      <c r="H31" s="38" t="s">
        <v>26</v>
      </c>
      <c r="I31" s="38">
        <v>1320</v>
      </c>
      <c r="J31" s="34">
        <v>122</v>
      </c>
      <c r="K31" s="38">
        <v>30</v>
      </c>
      <c r="L31" s="16" t="s">
        <v>27</v>
      </c>
      <c r="M31" s="17">
        <f t="shared" si="5"/>
        <v>22896580.240000002</v>
      </c>
      <c r="N31" s="18"/>
      <c r="O31" s="18">
        <v>0</v>
      </c>
      <c r="P31" s="19">
        <v>22896580.240000002</v>
      </c>
      <c r="Q31" s="19"/>
      <c r="R31" s="7">
        <v>0</v>
      </c>
      <c r="S31" s="20">
        <f t="shared" si="6"/>
        <v>21702601.050000001</v>
      </c>
      <c r="T31" s="21"/>
      <c r="U31" s="21"/>
      <c r="V31" s="21">
        <v>21702601.050000001</v>
      </c>
      <c r="W31" s="21"/>
      <c r="X31" s="7"/>
      <c r="Y31" s="22">
        <f t="shared" si="2"/>
        <v>13235082.800000001</v>
      </c>
      <c r="Z31" s="21">
        <v>0</v>
      </c>
      <c r="AA31" s="21">
        <v>256050.47999999998</v>
      </c>
      <c r="AB31" s="21">
        <v>12979032.32</v>
      </c>
      <c r="AC31" s="21">
        <v>0</v>
      </c>
      <c r="AD31" s="21">
        <v>0</v>
      </c>
      <c r="AE31" s="23">
        <v>2023</v>
      </c>
      <c r="AG31" s="89"/>
      <c r="AH31" s="89">
        <v>256050.47999999998</v>
      </c>
      <c r="AI31" s="89">
        <v>11967100</v>
      </c>
      <c r="AJ31" s="89"/>
      <c r="AK31" s="89"/>
      <c r="AM31" s="89"/>
      <c r="AN31" s="89">
        <v>0</v>
      </c>
      <c r="AO31" s="89">
        <v>1011932.32</v>
      </c>
      <c r="AP31" s="89">
        <v>0</v>
      </c>
      <c r="AQ31" s="89"/>
    </row>
    <row r="32" spans="2:43" ht="63.75" x14ac:dyDescent="0.25">
      <c r="B32" s="37">
        <v>23</v>
      </c>
      <c r="C32" s="38" t="s">
        <v>87</v>
      </c>
      <c r="D32" s="38" t="s">
        <v>88</v>
      </c>
      <c r="E32" s="36" t="s">
        <v>89</v>
      </c>
      <c r="F32" s="36" t="s">
        <v>90</v>
      </c>
      <c r="G32" s="38" t="s">
        <v>49</v>
      </c>
      <c r="H32" s="38" t="s">
        <v>26</v>
      </c>
      <c r="I32" s="38">
        <v>504</v>
      </c>
      <c r="J32" s="34">
        <v>87.25</v>
      </c>
      <c r="K32" s="38">
        <v>15</v>
      </c>
      <c r="L32" s="16" t="s">
        <v>27</v>
      </c>
      <c r="M32" s="17">
        <f t="shared" si="3"/>
        <v>17942571.139999997</v>
      </c>
      <c r="N32" s="18"/>
      <c r="O32" s="18">
        <v>0</v>
      </c>
      <c r="P32" s="19">
        <v>17942571.139999997</v>
      </c>
      <c r="Q32" s="19"/>
      <c r="R32" s="7">
        <v>0</v>
      </c>
      <c r="S32" s="20">
        <f t="shared" si="4"/>
        <v>17006926.759999998</v>
      </c>
      <c r="T32" s="21"/>
      <c r="U32" s="21"/>
      <c r="V32" s="21">
        <v>17006926.759999998</v>
      </c>
      <c r="W32" s="21"/>
      <c r="X32" s="7"/>
      <c r="Y32" s="22">
        <f t="shared" si="2"/>
        <v>18106958.189999998</v>
      </c>
      <c r="Z32" s="21">
        <v>0</v>
      </c>
      <c r="AA32" s="21">
        <v>7732.5600000000559</v>
      </c>
      <c r="AB32" s="21">
        <v>18099225.629999999</v>
      </c>
      <c r="AC32" s="21">
        <v>0</v>
      </c>
      <c r="AD32" s="21">
        <v>0</v>
      </c>
      <c r="AE32" s="23">
        <v>2023</v>
      </c>
      <c r="AG32" s="89"/>
      <c r="AH32" s="89">
        <v>7732.5600000000559</v>
      </c>
      <c r="AI32" s="89">
        <v>17320225.629999999</v>
      </c>
      <c r="AJ32" s="89"/>
      <c r="AK32" s="89"/>
      <c r="AM32" s="89"/>
      <c r="AN32" s="89">
        <v>0</v>
      </c>
      <c r="AO32" s="89">
        <v>779000</v>
      </c>
      <c r="AP32" s="89">
        <v>0</v>
      </c>
      <c r="AQ32" s="89"/>
    </row>
    <row r="33" spans="2:43" ht="63.75" x14ac:dyDescent="0.25">
      <c r="B33" s="9">
        <v>24</v>
      </c>
      <c r="C33" s="38" t="s">
        <v>91</v>
      </c>
      <c r="D33" s="38" t="s">
        <v>92</v>
      </c>
      <c r="E33" s="36" t="s">
        <v>93</v>
      </c>
      <c r="F33" s="36" t="s">
        <v>80</v>
      </c>
      <c r="G33" s="38" t="s">
        <v>49</v>
      </c>
      <c r="H33" s="38" t="s">
        <v>26</v>
      </c>
      <c r="I33" s="38">
        <v>473</v>
      </c>
      <c r="J33" s="34">
        <v>87.25</v>
      </c>
      <c r="K33" s="38">
        <v>15</v>
      </c>
      <c r="L33" s="16" t="s">
        <v>27</v>
      </c>
      <c r="M33" s="17">
        <f t="shared" si="0"/>
        <v>20430997.41</v>
      </c>
      <c r="N33" s="18"/>
      <c r="O33" s="18">
        <v>0</v>
      </c>
      <c r="P33" s="19">
        <v>20430997.41</v>
      </c>
      <c r="Q33" s="19"/>
      <c r="R33" s="7">
        <v>0</v>
      </c>
      <c r="S33" s="20">
        <f t="shared" si="1"/>
        <v>19365590.02</v>
      </c>
      <c r="T33" s="21"/>
      <c r="U33" s="21"/>
      <c r="V33" s="21">
        <v>19365590.02</v>
      </c>
      <c r="W33" s="21"/>
      <c r="X33" s="7"/>
      <c r="Y33" s="22">
        <f t="shared" si="2"/>
        <v>18643557.270000003</v>
      </c>
      <c r="Z33" s="21">
        <v>0</v>
      </c>
      <c r="AA33" s="21">
        <v>77325.600000000093</v>
      </c>
      <c r="AB33" s="21">
        <v>18566231.670000002</v>
      </c>
      <c r="AC33" s="21">
        <v>0</v>
      </c>
      <c r="AD33" s="21">
        <v>0</v>
      </c>
      <c r="AE33" s="23">
        <v>2023</v>
      </c>
      <c r="AG33" s="89"/>
      <c r="AH33" s="89">
        <v>77325.600000000093</v>
      </c>
      <c r="AI33" s="89">
        <v>17993331.670000002</v>
      </c>
      <c r="AJ33" s="89"/>
      <c r="AK33" s="89"/>
      <c r="AM33" s="89"/>
      <c r="AN33" s="89">
        <v>0</v>
      </c>
      <c r="AO33" s="89">
        <v>572900</v>
      </c>
      <c r="AP33" s="89">
        <v>0</v>
      </c>
      <c r="AQ33" s="89"/>
    </row>
    <row r="34" spans="2:43" x14ac:dyDescent="0.25">
      <c r="B34" s="39"/>
      <c r="C34" s="40" t="s">
        <v>94</v>
      </c>
      <c r="D34" s="39"/>
      <c r="E34" s="39"/>
      <c r="F34" s="39"/>
      <c r="G34" s="39"/>
      <c r="H34" s="39"/>
      <c r="I34" s="39"/>
      <c r="J34" s="41">
        <f>SUM(J10:J33)</f>
        <v>69792.570000000007</v>
      </c>
      <c r="K34" s="39"/>
      <c r="L34" s="39"/>
      <c r="M34" s="42">
        <f t="shared" ref="M34:AD34" si="7">SUM(M10:M33)</f>
        <v>5357200241.6700001</v>
      </c>
      <c r="N34" s="41">
        <f t="shared" si="7"/>
        <v>410279299.99999994</v>
      </c>
      <c r="O34" s="41">
        <f t="shared" si="7"/>
        <v>1792769490.4899998</v>
      </c>
      <c r="P34" s="41">
        <f t="shared" si="7"/>
        <v>1885596695.27</v>
      </c>
      <c r="Q34" s="41">
        <f t="shared" si="7"/>
        <v>1268554755.9099998</v>
      </c>
      <c r="R34" s="41">
        <f t="shared" si="7"/>
        <v>0</v>
      </c>
      <c r="S34" s="42">
        <f t="shared" si="7"/>
        <v>5077840356.8400021</v>
      </c>
      <c r="T34" s="41">
        <f t="shared" si="7"/>
        <v>388884622.60999995</v>
      </c>
      <c r="U34" s="41">
        <f t="shared" si="7"/>
        <v>1699282627.0700002</v>
      </c>
      <c r="V34" s="41">
        <f t="shared" si="7"/>
        <v>1787269207.1600001</v>
      </c>
      <c r="W34" s="41">
        <f t="shared" si="7"/>
        <v>1202403900</v>
      </c>
      <c r="X34" s="41">
        <f t="shared" si="7"/>
        <v>0</v>
      </c>
      <c r="Y34" s="42">
        <f t="shared" si="7"/>
        <v>5712989167.4900017</v>
      </c>
      <c r="Z34" s="41">
        <f t="shared" si="7"/>
        <v>138347693.66</v>
      </c>
      <c r="AA34" s="41">
        <f t="shared" si="7"/>
        <v>1066521657.6399997</v>
      </c>
      <c r="AB34" s="41">
        <f t="shared" si="7"/>
        <v>2730589139.9900007</v>
      </c>
      <c r="AC34" s="41">
        <f t="shared" si="7"/>
        <v>1777530676.2</v>
      </c>
      <c r="AD34" s="41">
        <f t="shared" si="7"/>
        <v>0</v>
      </c>
      <c r="AE34" s="43"/>
      <c r="AG34" s="90">
        <f t="shared" ref="AG34:AL34" si="8">SUM(AG10:AG33)</f>
        <v>138347693.66</v>
      </c>
      <c r="AH34" s="90">
        <f t="shared" si="8"/>
        <v>756554157.51999974</v>
      </c>
      <c r="AI34" s="90">
        <f t="shared" si="8"/>
        <v>1579141788.72</v>
      </c>
      <c r="AJ34" s="90">
        <f t="shared" si="8"/>
        <v>1587025595.95</v>
      </c>
      <c r="AK34" s="90">
        <f t="shared" si="8"/>
        <v>0</v>
      </c>
      <c r="AL34" s="90">
        <f t="shared" si="8"/>
        <v>0</v>
      </c>
      <c r="AM34" s="90">
        <f>SUM(AM10:AM33)</f>
        <v>0</v>
      </c>
      <c r="AN34" s="90">
        <f t="shared" ref="AN34:AQ34" si="9">SUM(AN10:AN33)</f>
        <v>309967500.12</v>
      </c>
      <c r="AO34" s="90">
        <f t="shared" si="9"/>
        <v>1151447351.27</v>
      </c>
      <c r="AP34" s="90">
        <f t="shared" si="9"/>
        <v>190505080.25</v>
      </c>
      <c r="AQ34" s="90">
        <f t="shared" si="9"/>
        <v>0</v>
      </c>
    </row>
    <row r="35" spans="2:43" ht="267" customHeight="1" x14ac:dyDescent="0.25">
      <c r="C35" s="100" t="s">
        <v>95</v>
      </c>
      <c r="D35" s="101"/>
      <c r="E35" s="102"/>
      <c r="F35" s="103" t="s">
        <v>192</v>
      </c>
      <c r="G35" s="104"/>
      <c r="H35" s="104"/>
      <c r="I35" s="104"/>
      <c r="J35" s="104"/>
      <c r="K35" s="104"/>
      <c r="L35" s="105"/>
      <c r="M35" s="44"/>
      <c r="N35" s="45"/>
      <c r="O35" s="45"/>
      <c r="P35" s="45"/>
      <c r="Q35" s="45"/>
      <c r="R35" s="45"/>
      <c r="S35" s="44"/>
      <c r="T35" s="45"/>
      <c r="U35" s="45"/>
      <c r="V35" s="45"/>
      <c r="W35" s="45"/>
      <c r="X35" s="45"/>
      <c r="Y35" s="44"/>
      <c r="Z35" s="45"/>
      <c r="AA35" s="45"/>
      <c r="AB35" s="45"/>
      <c r="AC35" s="45"/>
      <c r="AD35" s="45"/>
      <c r="AE35" s="46"/>
    </row>
    <row r="36" spans="2:43" s="47" customFormat="1" x14ac:dyDescent="0.25">
      <c r="J36" s="47">
        <v>69792.570000000007</v>
      </c>
      <c r="M36" s="47">
        <v>5557343237.6099987</v>
      </c>
      <c r="N36" s="47">
        <v>410279299.99999994</v>
      </c>
      <c r="O36" s="47">
        <v>1792769490.4899998</v>
      </c>
      <c r="P36" s="47">
        <v>1885596695.27</v>
      </c>
      <c r="Q36" s="47">
        <v>1468697751.8499999</v>
      </c>
      <c r="R36" s="47">
        <v>0</v>
      </c>
      <c r="S36" s="47">
        <v>5267546589.9900017</v>
      </c>
      <c r="T36" s="47">
        <v>388884622.60999995</v>
      </c>
      <c r="U36" s="47">
        <v>1699282627.0700002</v>
      </c>
      <c r="V36" s="47">
        <v>1787269207.1600001</v>
      </c>
      <c r="W36" s="47">
        <v>1392110133.1499999</v>
      </c>
      <c r="X36" s="47">
        <v>0</v>
      </c>
      <c r="AG36" s="47">
        <v>138347693.66</v>
      </c>
      <c r="AH36" s="47">
        <v>756554157.51999974</v>
      </c>
      <c r="AI36" s="47">
        <v>1579141788.72</v>
      </c>
      <c r="AJ36" s="47">
        <v>1587025595.95</v>
      </c>
      <c r="AK36" s="47">
        <v>0</v>
      </c>
      <c r="AM36" s="91">
        <v>0</v>
      </c>
      <c r="AN36" s="91">
        <v>309967500.12</v>
      </c>
      <c r="AO36" s="91">
        <v>1151447351.27</v>
      </c>
      <c r="AP36" s="91">
        <v>190505080.25</v>
      </c>
      <c r="AQ36" s="91">
        <v>0</v>
      </c>
    </row>
    <row r="37" spans="2:43" s="47" customFormat="1" x14ac:dyDescent="0.25">
      <c r="J37" s="85">
        <f>+J36-J34</f>
        <v>0</v>
      </c>
      <c r="K37" s="85">
        <f t="shared" ref="K37:X37" si="10">+K36-K34</f>
        <v>0</v>
      </c>
      <c r="L37" s="85">
        <f t="shared" si="10"/>
        <v>0</v>
      </c>
      <c r="M37" s="85">
        <f t="shared" si="10"/>
        <v>200142995.93999863</v>
      </c>
      <c r="N37" s="85">
        <f t="shared" si="10"/>
        <v>0</v>
      </c>
      <c r="O37" s="85">
        <f t="shared" si="10"/>
        <v>0</v>
      </c>
      <c r="P37" s="85">
        <f t="shared" si="10"/>
        <v>0</v>
      </c>
      <c r="Q37" s="85">
        <f t="shared" si="10"/>
        <v>200142995.94000006</v>
      </c>
      <c r="R37" s="85">
        <f t="shared" si="10"/>
        <v>0</v>
      </c>
      <c r="S37" s="85">
        <f t="shared" si="10"/>
        <v>189706233.14999962</v>
      </c>
      <c r="T37" s="85">
        <f t="shared" si="10"/>
        <v>0</v>
      </c>
      <c r="U37" s="85">
        <f t="shared" si="10"/>
        <v>0</v>
      </c>
      <c r="V37" s="85">
        <f t="shared" si="10"/>
        <v>0</v>
      </c>
      <c r="W37" s="85">
        <f t="shared" si="10"/>
        <v>189706233.14999986</v>
      </c>
      <c r="X37" s="85">
        <f t="shared" si="10"/>
        <v>0</v>
      </c>
      <c r="AG37" s="85">
        <f>+AG36-AG34</f>
        <v>0</v>
      </c>
      <c r="AH37" s="85">
        <f t="shared" ref="AH37:AQ37" si="11">+AH36-AH34</f>
        <v>0</v>
      </c>
      <c r="AI37" s="85">
        <f t="shared" si="11"/>
        <v>0</v>
      </c>
      <c r="AJ37" s="85">
        <f t="shared" si="11"/>
        <v>0</v>
      </c>
      <c r="AK37" s="85">
        <f t="shared" si="11"/>
        <v>0</v>
      </c>
      <c r="AL37" s="85">
        <f t="shared" si="11"/>
        <v>0</v>
      </c>
      <c r="AM37" s="85">
        <f t="shared" si="11"/>
        <v>0</v>
      </c>
      <c r="AN37" s="85">
        <f t="shared" si="11"/>
        <v>0</v>
      </c>
      <c r="AO37" s="85">
        <f t="shared" si="11"/>
        <v>0</v>
      </c>
      <c r="AP37" s="85">
        <f t="shared" si="11"/>
        <v>0</v>
      </c>
      <c r="AQ37" s="85">
        <f t="shared" si="11"/>
        <v>0</v>
      </c>
    </row>
    <row r="41" spans="2:43" x14ac:dyDescent="0.25">
      <c r="AO41" s="92">
        <v>350500906.40999997</v>
      </c>
    </row>
    <row r="42" spans="2:43" x14ac:dyDescent="0.25">
      <c r="AI42" t="s">
        <v>94</v>
      </c>
      <c r="AO42" s="93">
        <f>+AO41+AO34</f>
        <v>1501948257.6799998</v>
      </c>
      <c r="AP42" s="93">
        <f>+AP41+AP34</f>
        <v>190505080.25</v>
      </c>
    </row>
  </sheetData>
  <autoFilter ref="B9:AE35"/>
  <mergeCells count="24">
    <mergeCell ref="AG7:AK7"/>
    <mergeCell ref="AM7:AQ7"/>
    <mergeCell ref="AE7:AE8"/>
    <mergeCell ref="C35:E35"/>
    <mergeCell ref="F35:L35"/>
    <mergeCell ref="K7:K8"/>
    <mergeCell ref="L7:L8"/>
    <mergeCell ref="M7:M8"/>
    <mergeCell ref="N7:R7"/>
    <mergeCell ref="S7:S8"/>
    <mergeCell ref="T7:X7"/>
    <mergeCell ref="C7:C8"/>
    <mergeCell ref="D7:D8"/>
    <mergeCell ref="E7:E8"/>
    <mergeCell ref="F7:F8"/>
    <mergeCell ref="G7:G8"/>
    <mergeCell ref="I3:L3"/>
    <mergeCell ref="Y7:Y8"/>
    <mergeCell ref="Z7:AD7"/>
    <mergeCell ref="B4:L4"/>
    <mergeCell ref="B7:B8"/>
    <mergeCell ref="H7:H8"/>
    <mergeCell ref="I7:I8"/>
    <mergeCell ref="J7:J8"/>
  </mergeCells>
  <pageMargins left="0.70866141732283472" right="0.70866141732283472" top="0.74803149606299213" bottom="0.74803149606299213" header="0.31496062992125984" footer="0.31496062992125984"/>
  <pageSetup paperSize="9" scale="66" orientation="landscape" r:id="rId1"/>
  <rowBreaks count="1" manualBreakCount="1">
    <brk id="27" max="30" man="1"/>
  </rowBreaks>
  <colBreaks count="2" manualBreakCount="2">
    <brk id="12" max="34" man="1"/>
    <brk id="24" max="34"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1:AW36"/>
  <sheetViews>
    <sheetView tabSelected="1" view="pageBreakPreview" zoomScale="75" zoomScaleNormal="75" zoomScaleSheetLayoutView="75" workbookViewId="0">
      <pane xSplit="5" ySplit="7" topLeftCell="M11" activePane="bottomRight" state="frozen"/>
      <selection activeCell="O37" sqref="O37"/>
      <selection pane="topRight" activeCell="O37" sqref="O37"/>
      <selection pane="bottomLeft" activeCell="O37" sqref="O37"/>
      <selection pane="bottomRight" activeCell="AA16" sqref="AA16"/>
    </sheetView>
  </sheetViews>
  <sheetFormatPr defaultRowHeight="15" outlineLevelRow="1" outlineLevelCol="1" x14ac:dyDescent="0.25"/>
  <cols>
    <col min="1" max="1" width="1.85546875" customWidth="1"/>
    <col min="2" max="2" width="5.7109375" customWidth="1"/>
    <col min="3" max="3" width="28.5703125" customWidth="1"/>
    <col min="4" max="4" width="44.7109375" customWidth="1"/>
    <col min="5" max="5" width="13.85546875" customWidth="1"/>
    <col min="6" max="6" width="9.140625" customWidth="1"/>
    <col min="7" max="7" width="12.42578125" customWidth="1"/>
    <col min="8" max="8" width="14.42578125" customWidth="1"/>
    <col min="9" max="9" width="10.5703125" customWidth="1"/>
    <col min="10" max="10" width="13.42578125" customWidth="1"/>
    <col min="11" max="11" width="13.85546875" customWidth="1"/>
    <col min="12" max="12" width="15.42578125" customWidth="1"/>
    <col min="13" max="13" width="16.42578125" customWidth="1"/>
    <col min="14" max="14" width="14.5703125" customWidth="1"/>
    <col min="15" max="15" width="8" customWidth="1"/>
    <col min="16" max="16" width="13.42578125" customWidth="1"/>
    <col min="17" max="17" width="13.28515625" customWidth="1"/>
    <col min="18" max="18" width="14.85546875" customWidth="1"/>
    <col min="19" max="19" width="19.42578125" customWidth="1"/>
    <col min="20" max="20" width="15.140625" customWidth="1"/>
    <col min="21" max="21" width="8.7109375" customWidth="1"/>
    <col min="22" max="23" width="13.5703125" customWidth="1"/>
    <col min="24" max="24" width="14.42578125" customWidth="1"/>
    <col min="25" max="25" width="16" customWidth="1"/>
    <col min="26" max="29" width="7.85546875" customWidth="1"/>
    <col min="30" max="30" width="7" customWidth="1"/>
    <col min="31" max="31" width="13.85546875" customWidth="1"/>
    <col min="32" max="32" width="9.140625" hidden="1" customWidth="1" outlineLevel="1"/>
    <col min="33" max="33" width="17.28515625" hidden="1" customWidth="1" outlineLevel="1"/>
    <col min="34" max="34" width="15.7109375" hidden="1" customWidth="1" outlineLevel="1"/>
    <col min="35" max="35" width="15.28515625" hidden="1" customWidth="1" outlineLevel="1"/>
    <col min="36" max="36" width="13.5703125" hidden="1" customWidth="1" outlineLevel="1"/>
    <col min="37" max="39" width="9.28515625" hidden="1" customWidth="1" outlineLevel="1"/>
    <col min="40" max="41" width="15.7109375" hidden="1" customWidth="1" outlineLevel="1"/>
    <col min="42" max="42" width="14.42578125" hidden="1" customWidth="1" outlineLevel="1"/>
    <col min="43" max="44" width="15.7109375" hidden="1" customWidth="1" outlineLevel="1"/>
    <col min="45" max="45" width="14.42578125" hidden="1" customWidth="1" outlineLevel="1"/>
    <col min="46" max="46" width="14.5703125" hidden="1" customWidth="1" outlineLevel="1"/>
    <col min="47" max="47" width="15.7109375" hidden="1" customWidth="1" outlineLevel="1"/>
    <col min="48" max="48" width="12.7109375" hidden="1" customWidth="1" outlineLevel="1"/>
    <col min="49" max="49" width="9.140625" collapsed="1"/>
  </cols>
  <sheetData>
    <row r="1" spans="2:48" ht="15.75" x14ac:dyDescent="0.25">
      <c r="L1" s="4" t="s">
        <v>190</v>
      </c>
    </row>
    <row r="2" spans="2:48" ht="48" customHeight="1" x14ac:dyDescent="0.25">
      <c r="I2" s="94" t="s">
        <v>188</v>
      </c>
      <c r="J2" s="94"/>
      <c r="K2" s="94"/>
      <c r="L2" s="94"/>
      <c r="N2" s="1"/>
    </row>
    <row r="3" spans="2:48" ht="67.5" customHeight="1" x14ac:dyDescent="0.25">
      <c r="C3" s="111" t="s">
        <v>191</v>
      </c>
      <c r="D3" s="111"/>
      <c r="E3" s="111"/>
      <c r="F3" s="111"/>
      <c r="G3" s="111"/>
      <c r="H3" s="111"/>
      <c r="I3" s="111"/>
      <c r="J3" s="111"/>
      <c r="K3" s="111"/>
      <c r="L3" s="111"/>
      <c r="M3" s="2"/>
      <c r="N3" s="2"/>
      <c r="O3" s="2"/>
      <c r="P3" s="2"/>
      <c r="Q3" s="2"/>
      <c r="R3" s="2"/>
      <c r="S3" s="6" t="s">
        <v>187</v>
      </c>
      <c r="AA3" s="112" t="s">
        <v>187</v>
      </c>
      <c r="AB3" s="112"/>
      <c r="AC3" s="112"/>
    </row>
    <row r="4" spans="2:48" hidden="1" outlineLevel="1" x14ac:dyDescent="0.25"/>
    <row r="5" spans="2:48" ht="121.5" customHeight="1" collapsed="1" x14ac:dyDescent="0.25">
      <c r="B5" s="95" t="s">
        <v>1</v>
      </c>
      <c r="C5" s="95" t="s">
        <v>2</v>
      </c>
      <c r="D5" s="98" t="s">
        <v>3</v>
      </c>
      <c r="E5" s="95" t="s">
        <v>4</v>
      </c>
      <c r="F5" s="95" t="s">
        <v>96</v>
      </c>
      <c r="G5" s="95" t="s">
        <v>97</v>
      </c>
      <c r="H5" s="98" t="s">
        <v>98</v>
      </c>
      <c r="I5" s="95" t="s">
        <v>99</v>
      </c>
      <c r="J5" s="96" t="s">
        <v>100</v>
      </c>
      <c r="K5" s="106" t="s">
        <v>11</v>
      </c>
      <c r="L5" s="95" t="s">
        <v>101</v>
      </c>
      <c r="M5" s="95" t="s">
        <v>12</v>
      </c>
      <c r="N5" s="95" t="s">
        <v>13</v>
      </c>
      <c r="O5" s="95"/>
      <c r="P5" s="95"/>
      <c r="Q5" s="95"/>
      <c r="R5" s="95"/>
      <c r="S5" s="95" t="s">
        <v>14</v>
      </c>
      <c r="T5" s="95" t="s">
        <v>15</v>
      </c>
      <c r="U5" s="95"/>
      <c r="V5" s="95"/>
      <c r="W5" s="95"/>
      <c r="X5" s="95"/>
      <c r="Y5" s="96" t="s">
        <v>16</v>
      </c>
      <c r="Z5" s="96" t="s">
        <v>105</v>
      </c>
      <c r="AA5" s="96"/>
      <c r="AB5" s="96"/>
      <c r="AC5" s="96"/>
      <c r="AD5" s="96"/>
      <c r="AE5" s="96" t="s">
        <v>18</v>
      </c>
      <c r="AG5" s="113" t="s">
        <v>19</v>
      </c>
      <c r="AH5" s="115"/>
      <c r="AI5" s="116"/>
      <c r="AJ5" s="116"/>
      <c r="AK5" s="116"/>
      <c r="AL5" s="116"/>
      <c r="AM5" s="116"/>
      <c r="AN5" s="116"/>
      <c r="AO5" s="116"/>
      <c r="AP5" s="116"/>
      <c r="AQ5" s="116"/>
      <c r="AR5" s="116"/>
      <c r="AS5" s="116"/>
      <c r="AT5" s="116"/>
      <c r="AU5" s="116"/>
      <c r="AV5" s="116"/>
    </row>
    <row r="6" spans="2:48" ht="55.5" customHeight="1" x14ac:dyDescent="0.25">
      <c r="B6" s="95"/>
      <c r="C6" s="95"/>
      <c r="D6" s="99"/>
      <c r="E6" s="95"/>
      <c r="F6" s="95"/>
      <c r="G6" s="95"/>
      <c r="H6" s="99"/>
      <c r="I6" s="95"/>
      <c r="J6" s="96"/>
      <c r="K6" s="107"/>
      <c r="L6" s="95"/>
      <c r="M6" s="95"/>
      <c r="N6" s="7">
        <v>2021</v>
      </c>
      <c r="O6" s="7">
        <v>2022</v>
      </c>
      <c r="P6" s="7">
        <v>2023</v>
      </c>
      <c r="Q6" s="7">
        <v>2024</v>
      </c>
      <c r="R6" s="7">
        <v>2025</v>
      </c>
      <c r="S6" s="95"/>
      <c r="T6" s="7">
        <v>2021</v>
      </c>
      <c r="U6" s="7">
        <v>2022</v>
      </c>
      <c r="V6" s="7">
        <v>2023</v>
      </c>
      <c r="W6" s="7">
        <v>2024</v>
      </c>
      <c r="X6" s="7">
        <v>2025</v>
      </c>
      <c r="Y6" s="96"/>
      <c r="Z6" s="84">
        <v>2021</v>
      </c>
      <c r="AA6" s="84">
        <v>2022</v>
      </c>
      <c r="AB6" s="84">
        <v>2023</v>
      </c>
      <c r="AC6" s="84">
        <v>2024</v>
      </c>
      <c r="AD6" s="84">
        <v>2025</v>
      </c>
      <c r="AE6" s="96"/>
      <c r="AG6" s="114"/>
      <c r="AH6" s="48">
        <v>2021</v>
      </c>
      <c r="AI6" s="49" t="s">
        <v>20</v>
      </c>
      <c r="AJ6" s="49" t="s">
        <v>21</v>
      </c>
      <c r="AK6" s="48">
        <v>2022</v>
      </c>
      <c r="AL6" s="49" t="s">
        <v>20</v>
      </c>
      <c r="AM6" s="49" t="s">
        <v>21</v>
      </c>
      <c r="AN6" s="48">
        <v>2023</v>
      </c>
      <c r="AO6" s="49" t="s">
        <v>20</v>
      </c>
      <c r="AP6" s="49" t="s">
        <v>21</v>
      </c>
      <c r="AQ6" s="48">
        <v>2024</v>
      </c>
      <c r="AR6" s="49" t="s">
        <v>20</v>
      </c>
      <c r="AS6" s="49" t="s">
        <v>21</v>
      </c>
      <c r="AT6" s="50">
        <v>2025</v>
      </c>
      <c r="AU6" s="49" t="s">
        <v>20</v>
      </c>
      <c r="AV6" s="49" t="s">
        <v>21</v>
      </c>
    </row>
    <row r="7" spans="2:48" ht="15" customHeight="1" x14ac:dyDescent="0.25">
      <c r="B7" s="8">
        <v>1</v>
      </c>
      <c r="C7" s="8">
        <v>2</v>
      </c>
      <c r="D7" s="8">
        <v>3</v>
      </c>
      <c r="E7" s="8">
        <v>4</v>
      </c>
      <c r="F7" s="8">
        <v>5</v>
      </c>
      <c r="G7" s="8">
        <v>6</v>
      </c>
      <c r="H7" s="8">
        <v>7</v>
      </c>
      <c r="I7" s="8">
        <v>8</v>
      </c>
      <c r="J7" s="8">
        <v>9</v>
      </c>
      <c r="K7" s="8">
        <v>10</v>
      </c>
      <c r="L7" s="8">
        <v>11</v>
      </c>
      <c r="M7" s="8">
        <v>12</v>
      </c>
      <c r="N7" s="8">
        <v>13</v>
      </c>
      <c r="O7" s="8">
        <v>14</v>
      </c>
      <c r="P7" s="8">
        <v>15</v>
      </c>
      <c r="Q7" s="8">
        <v>16</v>
      </c>
      <c r="R7" s="8">
        <v>17</v>
      </c>
      <c r="S7" s="8">
        <v>18</v>
      </c>
      <c r="T7" s="8">
        <v>19</v>
      </c>
      <c r="U7" s="8">
        <v>20</v>
      </c>
      <c r="V7" s="8">
        <v>21</v>
      </c>
      <c r="W7" s="8">
        <v>22</v>
      </c>
      <c r="X7" s="8">
        <v>23</v>
      </c>
      <c r="Y7" s="84">
        <v>24</v>
      </c>
      <c r="Z7" s="84">
        <v>25</v>
      </c>
      <c r="AA7" s="84">
        <v>26</v>
      </c>
      <c r="AB7" s="84">
        <v>27</v>
      </c>
      <c r="AC7" s="84">
        <v>28</v>
      </c>
      <c r="AD7" s="84">
        <v>29</v>
      </c>
      <c r="AE7" s="84">
        <v>30</v>
      </c>
      <c r="AG7" s="51">
        <v>0.94785338329899516</v>
      </c>
      <c r="AH7" s="52"/>
      <c r="AI7" s="53"/>
      <c r="AJ7" s="54"/>
      <c r="AK7" s="52"/>
      <c r="AL7" s="53"/>
      <c r="AM7" s="54"/>
      <c r="AN7" s="52"/>
      <c r="AO7" s="53"/>
      <c r="AP7" s="54"/>
      <c r="AQ7" s="52"/>
      <c r="AR7" s="53"/>
      <c r="AS7" s="54"/>
      <c r="AT7" s="52"/>
      <c r="AU7" s="54"/>
      <c r="AV7" s="54"/>
    </row>
    <row r="8" spans="2:48" ht="88.5" customHeight="1" x14ac:dyDescent="0.25">
      <c r="B8" s="9">
        <v>1</v>
      </c>
      <c r="C8" s="13" t="s">
        <v>106</v>
      </c>
      <c r="D8" s="13" t="s">
        <v>107</v>
      </c>
      <c r="E8" s="13" t="s">
        <v>108</v>
      </c>
      <c r="F8" s="15">
        <v>80</v>
      </c>
      <c r="G8" s="13" t="s">
        <v>109</v>
      </c>
      <c r="H8" s="13">
        <v>1084</v>
      </c>
      <c r="I8" s="13">
        <v>113.3</v>
      </c>
      <c r="J8" s="27">
        <v>38</v>
      </c>
      <c r="K8" s="15" t="s">
        <v>27</v>
      </c>
      <c r="L8" s="7"/>
      <c r="M8" s="20">
        <f>SUM(N8:R8)</f>
        <v>5419773.4799999995</v>
      </c>
      <c r="N8" s="55">
        <v>5419773.4799999995</v>
      </c>
      <c r="O8" s="55">
        <v>0</v>
      </c>
      <c r="P8" s="55">
        <v>0</v>
      </c>
      <c r="Q8" s="55">
        <v>0</v>
      </c>
      <c r="R8" s="55">
        <v>0</v>
      </c>
      <c r="S8" s="20">
        <f t="shared" ref="S8:S10" si="0">SUM(T8:X8)</f>
        <v>5137150.63</v>
      </c>
      <c r="T8" s="56">
        <v>5137150.63</v>
      </c>
      <c r="U8" s="56"/>
      <c r="V8" s="56"/>
      <c r="W8" s="56"/>
      <c r="X8" s="56"/>
      <c r="Y8" s="56">
        <f>SUM(Z8:AD8)</f>
        <v>0</v>
      </c>
      <c r="Z8" s="56">
        <f>910319.67*0</f>
        <v>0</v>
      </c>
      <c r="AA8" s="56">
        <v>0</v>
      </c>
      <c r="AB8" s="56">
        <v>0</v>
      </c>
      <c r="AC8" s="56">
        <v>0</v>
      </c>
      <c r="AD8" s="56">
        <v>0</v>
      </c>
      <c r="AE8" s="13">
        <v>2021</v>
      </c>
      <c r="AG8" s="42">
        <f t="shared" ref="AG8:AG30" si="1">+AH8+AK8+AN8+AQ8+AT8</f>
        <v>5419773.4799999995</v>
      </c>
      <c r="AH8" s="57">
        <f t="shared" ref="AH8:AH30" si="2">SUM(AI8:AJ8)</f>
        <v>5419773.4799999995</v>
      </c>
      <c r="AI8" s="41">
        <v>5137150.63</v>
      </c>
      <c r="AJ8" s="58">
        <v>282622.84999999998</v>
      </c>
      <c r="AK8" s="24">
        <f t="shared" ref="AK8:AK30" si="3">SUM(AL8:AM8)</f>
        <v>0</v>
      </c>
      <c r="AL8" s="59"/>
      <c r="AM8" s="60"/>
      <c r="AN8" s="24">
        <f t="shared" ref="AN8:AN30" si="4">SUM(AO8:AP8)</f>
        <v>0</v>
      </c>
      <c r="AO8" s="60"/>
      <c r="AP8" s="60"/>
      <c r="AQ8" s="24">
        <f t="shared" ref="AQ8:AQ28" si="5">SUM(AR8:AS8)</f>
        <v>0</v>
      </c>
      <c r="AR8" s="60"/>
      <c r="AS8" s="60"/>
      <c r="AT8" s="26"/>
      <c r="AU8" s="41"/>
      <c r="AV8" s="41"/>
    </row>
    <row r="9" spans="2:48" ht="76.5" x14ac:dyDescent="0.25">
      <c r="B9" s="9">
        <v>2</v>
      </c>
      <c r="C9" s="13" t="s">
        <v>110</v>
      </c>
      <c r="D9" s="13" t="s">
        <v>111</v>
      </c>
      <c r="E9" s="13" t="s">
        <v>112</v>
      </c>
      <c r="F9" s="15">
        <v>80</v>
      </c>
      <c r="G9" s="13" t="s">
        <v>109</v>
      </c>
      <c r="H9" s="13">
        <v>21341</v>
      </c>
      <c r="I9" s="13">
        <v>1704.8</v>
      </c>
      <c r="J9" s="13">
        <v>528</v>
      </c>
      <c r="K9" s="15" t="s">
        <v>27</v>
      </c>
      <c r="L9" s="7"/>
      <c r="M9" s="20">
        <f t="shared" ref="M9:M30" si="6">SUM(N9:R9)</f>
        <v>44832737.480000004</v>
      </c>
      <c r="N9" s="55">
        <v>44832737.480000004</v>
      </c>
      <c r="O9" s="55">
        <v>0</v>
      </c>
      <c r="P9" s="55">
        <v>0</v>
      </c>
      <c r="Q9" s="55">
        <v>0</v>
      </c>
      <c r="R9" s="55">
        <v>0</v>
      </c>
      <c r="S9" s="20">
        <f t="shared" si="0"/>
        <v>42494861.880000003</v>
      </c>
      <c r="T9" s="56">
        <v>42494861.880000003</v>
      </c>
      <c r="U9" s="56"/>
      <c r="V9" s="56"/>
      <c r="W9" s="56"/>
      <c r="X9" s="56"/>
      <c r="Y9" s="56">
        <f t="shared" ref="Y9:Y30" si="7">SUM(Z9:AD9)</f>
        <v>0</v>
      </c>
      <c r="Z9" s="56">
        <v>0</v>
      </c>
      <c r="AA9" s="56">
        <v>0</v>
      </c>
      <c r="AB9" s="56">
        <v>0</v>
      </c>
      <c r="AC9" s="56">
        <v>0</v>
      </c>
      <c r="AD9" s="56">
        <v>0</v>
      </c>
      <c r="AE9" s="13">
        <v>2021</v>
      </c>
      <c r="AG9" s="42">
        <f t="shared" si="1"/>
        <v>44832737.480000004</v>
      </c>
      <c r="AH9" s="61">
        <f t="shared" si="2"/>
        <v>44832737.480000004</v>
      </c>
      <c r="AI9" s="56">
        <v>42494861.880000003</v>
      </c>
      <c r="AJ9" s="62">
        <v>2337875.6</v>
      </c>
      <c r="AK9" s="24">
        <f t="shared" si="3"/>
        <v>0</v>
      </c>
      <c r="AL9" s="59"/>
      <c r="AM9" s="60"/>
      <c r="AN9" s="24">
        <f t="shared" si="4"/>
        <v>0</v>
      </c>
      <c r="AO9" s="60"/>
      <c r="AP9" s="60"/>
      <c r="AQ9" s="24">
        <f t="shared" si="5"/>
        <v>0</v>
      </c>
      <c r="AR9" s="60"/>
      <c r="AS9" s="60"/>
      <c r="AT9" s="26"/>
      <c r="AU9" s="41"/>
      <c r="AV9" s="41"/>
    </row>
    <row r="10" spans="2:48" ht="63.75" x14ac:dyDescent="0.25">
      <c r="B10" s="9">
        <v>3</v>
      </c>
      <c r="C10" s="27" t="s">
        <v>113</v>
      </c>
      <c r="D10" s="13" t="s">
        <v>114</v>
      </c>
      <c r="E10" s="27" t="s">
        <v>115</v>
      </c>
      <c r="F10" s="36">
        <v>78</v>
      </c>
      <c r="G10" s="13" t="s">
        <v>109</v>
      </c>
      <c r="H10" s="27">
        <v>278</v>
      </c>
      <c r="I10" s="27">
        <v>91.3</v>
      </c>
      <c r="J10" s="27">
        <v>6</v>
      </c>
      <c r="K10" s="15" t="s">
        <v>27</v>
      </c>
      <c r="L10" s="7"/>
      <c r="M10" s="20">
        <f t="shared" si="6"/>
        <v>4263965.6399999997</v>
      </c>
      <c r="N10" s="55">
        <v>4263965.6399999997</v>
      </c>
      <c r="O10" s="55">
        <v>0</v>
      </c>
      <c r="P10" s="55">
        <v>0</v>
      </c>
      <c r="Q10" s="55">
        <v>0</v>
      </c>
      <c r="R10" s="55">
        <v>0</v>
      </c>
      <c r="S10" s="20">
        <f t="shared" si="0"/>
        <v>4041614.26</v>
      </c>
      <c r="T10" s="56">
        <v>4041614.26</v>
      </c>
      <c r="U10" s="56"/>
      <c r="V10" s="56"/>
      <c r="W10" s="56"/>
      <c r="X10" s="56"/>
      <c r="Y10" s="56">
        <f t="shared" si="7"/>
        <v>0</v>
      </c>
      <c r="Z10" s="56">
        <f>694378.52*0</f>
        <v>0</v>
      </c>
      <c r="AA10" s="56">
        <v>0</v>
      </c>
      <c r="AB10" s="56">
        <v>0</v>
      </c>
      <c r="AC10" s="56">
        <v>0</v>
      </c>
      <c r="AD10" s="56">
        <v>0</v>
      </c>
      <c r="AE10" s="13">
        <v>2021</v>
      </c>
      <c r="AG10" s="42">
        <f t="shared" si="1"/>
        <v>4263965.6399999997</v>
      </c>
      <c r="AH10" s="57">
        <f t="shared" si="2"/>
        <v>4263965.6399999997</v>
      </c>
      <c r="AI10" s="41">
        <v>4041614.26</v>
      </c>
      <c r="AJ10" s="58">
        <v>222351.38</v>
      </c>
      <c r="AK10" s="24">
        <f t="shared" si="3"/>
        <v>0</v>
      </c>
      <c r="AL10" s="59"/>
      <c r="AM10" s="60"/>
      <c r="AN10" s="24">
        <f t="shared" si="4"/>
        <v>0</v>
      </c>
      <c r="AO10" s="60"/>
      <c r="AP10" s="60"/>
      <c r="AQ10" s="24">
        <f t="shared" si="5"/>
        <v>0</v>
      </c>
      <c r="AR10" s="60"/>
      <c r="AS10" s="60"/>
      <c r="AT10" s="26"/>
      <c r="AU10" s="41"/>
      <c r="AV10" s="41"/>
    </row>
    <row r="11" spans="2:48" ht="63.75" x14ac:dyDescent="0.25">
      <c r="B11" s="9">
        <v>4</v>
      </c>
      <c r="C11" s="27" t="s">
        <v>113</v>
      </c>
      <c r="D11" s="13" t="s">
        <v>116</v>
      </c>
      <c r="E11" s="27" t="s">
        <v>117</v>
      </c>
      <c r="F11" s="36">
        <v>80</v>
      </c>
      <c r="G11" s="13" t="s">
        <v>109</v>
      </c>
      <c r="H11" s="27">
        <v>657</v>
      </c>
      <c r="I11" s="27">
        <v>119.4</v>
      </c>
      <c r="J11" s="27">
        <v>30</v>
      </c>
      <c r="K11" s="15" t="s">
        <v>27</v>
      </c>
      <c r="L11" s="7"/>
      <c r="M11" s="20">
        <f t="shared" si="6"/>
        <v>7936472</v>
      </c>
      <c r="N11" s="55">
        <v>0</v>
      </c>
      <c r="O11" s="55">
        <v>0</v>
      </c>
      <c r="P11" s="55">
        <v>0</v>
      </c>
      <c r="Q11" s="55">
        <v>0</v>
      </c>
      <c r="R11" s="55">
        <f>7936422.48+49.52</f>
        <v>7936472</v>
      </c>
      <c r="S11" s="20">
        <f>SUM(T11:X11)</f>
        <v>7522624.9500000002</v>
      </c>
      <c r="T11" s="56"/>
      <c r="U11" s="56"/>
      <c r="V11" s="56"/>
      <c r="W11" s="56"/>
      <c r="X11" s="56">
        <v>7522624.9500000002</v>
      </c>
      <c r="Y11" s="56">
        <f t="shared" si="7"/>
        <v>0</v>
      </c>
      <c r="Z11" s="56">
        <v>0</v>
      </c>
      <c r="AA11" s="56">
        <v>0</v>
      </c>
      <c r="AB11" s="56">
        <v>0</v>
      </c>
      <c r="AC11" s="56">
        <f>1500000*0</f>
        <v>0</v>
      </c>
      <c r="AD11" s="56">
        <v>0</v>
      </c>
      <c r="AE11" s="13">
        <v>2025</v>
      </c>
      <c r="AG11" s="42">
        <f t="shared" si="1"/>
        <v>7936472</v>
      </c>
      <c r="AH11" s="57">
        <f t="shared" si="2"/>
        <v>0</v>
      </c>
      <c r="AI11" s="25"/>
      <c r="AJ11" s="54"/>
      <c r="AK11" s="24">
        <f t="shared" si="3"/>
        <v>0</v>
      </c>
      <c r="AL11" s="59"/>
      <c r="AM11" s="60"/>
      <c r="AN11" s="24">
        <f t="shared" si="4"/>
        <v>0</v>
      </c>
      <c r="AO11" s="60"/>
      <c r="AP11" s="60"/>
      <c r="AQ11" s="24">
        <f t="shared" si="5"/>
        <v>0</v>
      </c>
      <c r="AR11" s="60"/>
      <c r="AS11" s="60"/>
      <c r="AT11" s="63">
        <f>SUM(AU11:AV11)</f>
        <v>7936472</v>
      </c>
      <c r="AU11" s="41">
        <f>7522564.9+60.05</f>
        <v>7522624.9500000002</v>
      </c>
      <c r="AV11" s="41">
        <f>413857.58-10.53</f>
        <v>413847.05</v>
      </c>
    </row>
    <row r="12" spans="2:48" ht="63.75" x14ac:dyDescent="0.25">
      <c r="B12" s="9">
        <v>5</v>
      </c>
      <c r="C12" s="27" t="s">
        <v>118</v>
      </c>
      <c r="D12" s="13" t="s">
        <v>119</v>
      </c>
      <c r="E12" s="27" t="s">
        <v>120</v>
      </c>
      <c r="F12" s="36">
        <v>80</v>
      </c>
      <c r="G12" s="13" t="s">
        <v>109</v>
      </c>
      <c r="H12" s="27">
        <v>727</v>
      </c>
      <c r="I12" s="27">
        <v>124.6</v>
      </c>
      <c r="J12" s="64">
        <v>17</v>
      </c>
      <c r="K12" s="15" t="s">
        <v>27</v>
      </c>
      <c r="L12" s="7"/>
      <c r="M12" s="20">
        <f t="shared" si="6"/>
        <v>5960315.7599999998</v>
      </c>
      <c r="N12" s="55">
        <v>5960315.7599999998</v>
      </c>
      <c r="O12" s="55">
        <v>0</v>
      </c>
      <c r="P12" s="55">
        <v>0</v>
      </c>
      <c r="Q12" s="55">
        <v>0</v>
      </c>
      <c r="R12" s="55">
        <v>0</v>
      </c>
      <c r="S12" s="20">
        <f t="shared" ref="S12:S30" si="8">SUM(T12:X12)</f>
        <v>5649505.46</v>
      </c>
      <c r="T12" s="56">
        <v>5649505.46</v>
      </c>
      <c r="U12" s="56"/>
      <c r="V12" s="56"/>
      <c r="W12" s="56"/>
      <c r="X12" s="56"/>
      <c r="Y12" s="56">
        <f t="shared" si="7"/>
        <v>0</v>
      </c>
      <c r="Z12" s="56">
        <f>863006.56*0</f>
        <v>0</v>
      </c>
      <c r="AA12" s="56">
        <v>0</v>
      </c>
      <c r="AB12" s="56">
        <v>0</v>
      </c>
      <c r="AC12" s="56">
        <v>0</v>
      </c>
      <c r="AD12" s="56">
        <v>0</v>
      </c>
      <c r="AE12" s="13">
        <v>2021</v>
      </c>
      <c r="AG12" s="42">
        <f t="shared" si="1"/>
        <v>5960315.7599999998</v>
      </c>
      <c r="AH12" s="61">
        <f t="shared" si="2"/>
        <v>5960315.7599999998</v>
      </c>
      <c r="AI12" s="62">
        <v>5649505.46</v>
      </c>
      <c r="AJ12" s="62">
        <v>310810.3</v>
      </c>
      <c r="AK12" s="24">
        <f t="shared" si="3"/>
        <v>0</v>
      </c>
      <c r="AL12" s="59"/>
      <c r="AM12" s="60"/>
      <c r="AN12" s="24">
        <f t="shared" si="4"/>
        <v>0</v>
      </c>
      <c r="AO12" s="60"/>
      <c r="AP12" s="60"/>
      <c r="AQ12" s="24">
        <f t="shared" si="5"/>
        <v>0</v>
      </c>
      <c r="AR12" s="60"/>
      <c r="AS12" s="60"/>
      <c r="AT12" s="63">
        <f t="shared" ref="AT12:AT15" si="9">SUBTOTAL(9,AU12:AV12)</f>
        <v>0</v>
      </c>
      <c r="AU12" s="41"/>
      <c r="AV12" s="41"/>
    </row>
    <row r="13" spans="2:48" ht="63.75" x14ac:dyDescent="0.25">
      <c r="B13" s="9">
        <v>6</v>
      </c>
      <c r="C13" s="27" t="s">
        <v>118</v>
      </c>
      <c r="D13" s="13" t="s">
        <v>121</v>
      </c>
      <c r="E13" s="27" t="s">
        <v>122</v>
      </c>
      <c r="F13" s="36">
        <v>80</v>
      </c>
      <c r="G13" s="13" t="s">
        <v>109</v>
      </c>
      <c r="H13" s="27">
        <v>555</v>
      </c>
      <c r="I13" s="27">
        <v>190</v>
      </c>
      <c r="J13" s="64">
        <v>12</v>
      </c>
      <c r="K13" s="15" t="s">
        <v>27</v>
      </c>
      <c r="L13" s="7"/>
      <c r="M13" s="20">
        <f t="shared" si="6"/>
        <v>9088764</v>
      </c>
      <c r="N13" s="55">
        <v>9088764</v>
      </c>
      <c r="O13" s="55">
        <v>0</v>
      </c>
      <c r="P13" s="55">
        <v>0</v>
      </c>
      <c r="Q13" s="55">
        <v>0</v>
      </c>
      <c r="R13" s="55">
        <v>0</v>
      </c>
      <c r="S13" s="20">
        <f t="shared" si="8"/>
        <v>8614815.7100000009</v>
      </c>
      <c r="T13" s="56">
        <v>8614815.7100000009</v>
      </c>
      <c r="U13" s="56"/>
      <c r="V13" s="56"/>
      <c r="W13" s="56"/>
      <c r="X13" s="56"/>
      <c r="Y13" s="56">
        <f t="shared" si="7"/>
        <v>0</v>
      </c>
      <c r="Z13" s="56">
        <f>795253.11*0</f>
        <v>0</v>
      </c>
      <c r="AA13" s="56">
        <v>0</v>
      </c>
      <c r="AB13" s="56">
        <v>0</v>
      </c>
      <c r="AC13" s="56">
        <v>0</v>
      </c>
      <c r="AD13" s="56">
        <v>0</v>
      </c>
      <c r="AE13" s="13">
        <v>2021</v>
      </c>
      <c r="AG13" s="42">
        <f t="shared" si="1"/>
        <v>9088764</v>
      </c>
      <c r="AH13" s="61">
        <f t="shared" si="2"/>
        <v>9088764</v>
      </c>
      <c r="AI13" s="65">
        <v>8614815.7100000009</v>
      </c>
      <c r="AJ13" s="65">
        <v>473948.29</v>
      </c>
      <c r="AK13" s="24">
        <f t="shared" si="3"/>
        <v>0</v>
      </c>
      <c r="AL13" s="59"/>
      <c r="AM13" s="60"/>
      <c r="AN13" s="24">
        <f t="shared" si="4"/>
        <v>0</v>
      </c>
      <c r="AO13" s="60"/>
      <c r="AP13" s="60"/>
      <c r="AQ13" s="24">
        <f t="shared" si="5"/>
        <v>0</v>
      </c>
      <c r="AR13" s="60"/>
      <c r="AS13" s="60"/>
      <c r="AT13" s="63">
        <f t="shared" si="9"/>
        <v>0</v>
      </c>
      <c r="AU13" s="41"/>
      <c r="AV13" s="41"/>
    </row>
    <row r="14" spans="2:48" ht="63.75" x14ac:dyDescent="0.25">
      <c r="B14" s="9">
        <v>7</v>
      </c>
      <c r="C14" s="27" t="s">
        <v>123</v>
      </c>
      <c r="D14" s="13" t="s">
        <v>124</v>
      </c>
      <c r="E14" s="27" t="s">
        <v>125</v>
      </c>
      <c r="F14" s="36">
        <v>79</v>
      </c>
      <c r="G14" s="13" t="s">
        <v>109</v>
      </c>
      <c r="H14" s="27">
        <v>365</v>
      </c>
      <c r="I14" s="27">
        <v>81.5</v>
      </c>
      <c r="J14" s="27">
        <v>15</v>
      </c>
      <c r="K14" s="15" t="s">
        <v>27</v>
      </c>
      <c r="L14" s="7"/>
      <c r="M14" s="20">
        <f t="shared" si="6"/>
        <v>3852439.8000000003</v>
      </c>
      <c r="N14" s="55">
        <v>3852439.8000000003</v>
      </c>
      <c r="O14" s="55">
        <v>0</v>
      </c>
      <c r="P14" s="55">
        <v>0</v>
      </c>
      <c r="Q14" s="55">
        <v>0</v>
      </c>
      <c r="R14" s="55">
        <v>0</v>
      </c>
      <c r="S14" s="20">
        <f t="shared" si="8"/>
        <v>3651548.1</v>
      </c>
      <c r="T14" s="56">
        <v>3651548.1</v>
      </c>
      <c r="U14" s="56"/>
      <c r="V14" s="56"/>
      <c r="W14" s="56"/>
      <c r="X14" s="56"/>
      <c r="Y14" s="56">
        <f t="shared" si="7"/>
        <v>0</v>
      </c>
      <c r="Z14" s="56">
        <v>0</v>
      </c>
      <c r="AA14" s="56">
        <v>0</v>
      </c>
      <c r="AB14" s="56">
        <v>0</v>
      </c>
      <c r="AC14" s="56">
        <v>0</v>
      </c>
      <c r="AD14" s="56">
        <v>0</v>
      </c>
      <c r="AE14" s="13">
        <v>2021</v>
      </c>
      <c r="AG14" s="42">
        <f t="shared" si="1"/>
        <v>3852439.8000000003</v>
      </c>
      <c r="AH14" s="61">
        <f t="shared" si="2"/>
        <v>3852439.8000000003</v>
      </c>
      <c r="AI14" s="66">
        <v>3651548.1</v>
      </c>
      <c r="AJ14" s="56">
        <v>200891.7</v>
      </c>
      <c r="AK14" s="67">
        <f t="shared" si="3"/>
        <v>0</v>
      </c>
      <c r="AL14" s="59"/>
      <c r="AM14" s="60"/>
      <c r="AN14" s="24">
        <f t="shared" si="4"/>
        <v>0</v>
      </c>
      <c r="AO14" s="60"/>
      <c r="AP14" s="60"/>
      <c r="AQ14" s="24">
        <f t="shared" si="5"/>
        <v>0</v>
      </c>
      <c r="AR14" s="60"/>
      <c r="AS14" s="60"/>
      <c r="AT14" s="63">
        <f t="shared" si="9"/>
        <v>0</v>
      </c>
      <c r="AU14" s="41"/>
      <c r="AV14" s="41"/>
    </row>
    <row r="15" spans="2:48" ht="63.75" x14ac:dyDescent="0.25">
      <c r="B15" s="9">
        <v>8</v>
      </c>
      <c r="C15" s="27" t="s">
        <v>126</v>
      </c>
      <c r="D15" s="13" t="s">
        <v>127</v>
      </c>
      <c r="E15" s="27" t="s">
        <v>128</v>
      </c>
      <c r="F15" s="36">
        <v>80</v>
      </c>
      <c r="G15" s="13" t="s">
        <v>109</v>
      </c>
      <c r="H15" s="27">
        <v>1062</v>
      </c>
      <c r="I15" s="27">
        <v>149.6</v>
      </c>
      <c r="J15" s="27">
        <v>27</v>
      </c>
      <c r="K15" s="15" t="s">
        <v>27</v>
      </c>
      <c r="L15" s="7"/>
      <c r="M15" s="20">
        <f t="shared" si="6"/>
        <v>7156205.7599999998</v>
      </c>
      <c r="N15" s="55">
        <v>7156205.7599999998</v>
      </c>
      <c r="O15" s="55">
        <v>0</v>
      </c>
      <c r="P15" s="55">
        <v>0</v>
      </c>
      <c r="Q15" s="55">
        <v>0</v>
      </c>
      <c r="R15" s="55">
        <v>0</v>
      </c>
      <c r="S15" s="20">
        <f t="shared" si="8"/>
        <v>6783033.8399999999</v>
      </c>
      <c r="T15" s="56">
        <v>6783033.8399999999</v>
      </c>
      <c r="U15" s="56"/>
      <c r="V15" s="56"/>
      <c r="W15" s="56"/>
      <c r="X15" s="56"/>
      <c r="Y15" s="56">
        <f t="shared" si="7"/>
        <v>0</v>
      </c>
      <c r="Z15" s="56">
        <f>1000885.33*0</f>
        <v>0</v>
      </c>
      <c r="AA15" s="56">
        <v>0</v>
      </c>
      <c r="AB15" s="56">
        <v>0</v>
      </c>
      <c r="AC15" s="56">
        <v>0</v>
      </c>
      <c r="AD15" s="56">
        <v>0</v>
      </c>
      <c r="AE15" s="13">
        <v>2021</v>
      </c>
      <c r="AG15" s="42">
        <f t="shared" si="1"/>
        <v>7156205.7599999998</v>
      </c>
      <c r="AH15" s="57">
        <f t="shared" si="2"/>
        <v>7156205.7599999998</v>
      </c>
      <c r="AI15" s="56">
        <v>6783033.8399999999</v>
      </c>
      <c r="AJ15" s="68">
        <v>373171.92</v>
      </c>
      <c r="AK15" s="67">
        <f t="shared" si="3"/>
        <v>0</v>
      </c>
      <c r="AL15" s="59"/>
      <c r="AM15" s="60"/>
      <c r="AN15" s="24">
        <f t="shared" si="4"/>
        <v>0</v>
      </c>
      <c r="AO15" s="60"/>
      <c r="AP15" s="60"/>
      <c r="AQ15" s="24">
        <f t="shared" si="5"/>
        <v>0</v>
      </c>
      <c r="AR15" s="60"/>
      <c r="AS15" s="60"/>
      <c r="AT15" s="63">
        <f t="shared" si="9"/>
        <v>0</v>
      </c>
      <c r="AU15" s="41"/>
      <c r="AV15" s="41"/>
    </row>
    <row r="16" spans="2:48" ht="63.75" x14ac:dyDescent="0.25">
      <c r="B16" s="9">
        <v>9</v>
      </c>
      <c r="C16" s="27" t="s">
        <v>126</v>
      </c>
      <c r="D16" s="13" t="s">
        <v>129</v>
      </c>
      <c r="E16" s="27" t="s">
        <v>130</v>
      </c>
      <c r="F16" s="36">
        <v>79.5</v>
      </c>
      <c r="G16" s="13" t="s">
        <v>109</v>
      </c>
      <c r="H16" s="27">
        <v>1054</v>
      </c>
      <c r="I16" s="27">
        <v>90</v>
      </c>
      <c r="J16" s="27">
        <v>27</v>
      </c>
      <c r="K16" s="15" t="s">
        <v>27</v>
      </c>
      <c r="L16" s="7"/>
      <c r="M16" s="20">
        <f t="shared" si="6"/>
        <v>5982228</v>
      </c>
      <c r="N16" s="55">
        <v>0</v>
      </c>
      <c r="O16" s="55">
        <v>0</v>
      </c>
      <c r="P16" s="55">
        <v>0</v>
      </c>
      <c r="Q16" s="55">
        <v>0</v>
      </c>
      <c r="R16" s="55">
        <v>5982228</v>
      </c>
      <c r="S16" s="20">
        <f t="shared" si="8"/>
        <v>5670275.0499999998</v>
      </c>
      <c r="T16" s="56"/>
      <c r="U16" s="56"/>
      <c r="V16" s="56"/>
      <c r="W16" s="56"/>
      <c r="X16" s="56">
        <v>5670275.0499999998</v>
      </c>
      <c r="Y16" s="56">
        <f t="shared" si="7"/>
        <v>0</v>
      </c>
      <c r="Z16" s="56">
        <v>0</v>
      </c>
      <c r="AA16" s="56">
        <v>0</v>
      </c>
      <c r="AB16" s="56">
        <v>0</v>
      </c>
      <c r="AC16" s="56">
        <f>1500000*0</f>
        <v>0</v>
      </c>
      <c r="AD16" s="56">
        <v>0</v>
      </c>
      <c r="AE16" s="13">
        <v>2025</v>
      </c>
      <c r="AG16" s="42">
        <f t="shared" si="1"/>
        <v>5982228</v>
      </c>
      <c r="AH16" s="57">
        <f t="shared" si="2"/>
        <v>0</v>
      </c>
      <c r="AI16" s="25"/>
      <c r="AJ16" s="69"/>
      <c r="AK16" s="67">
        <f t="shared" si="3"/>
        <v>0</v>
      </c>
      <c r="AL16" s="60"/>
      <c r="AM16" s="60"/>
      <c r="AN16" s="24">
        <f t="shared" si="4"/>
        <v>0</v>
      </c>
      <c r="AO16" s="60"/>
      <c r="AP16" s="60"/>
      <c r="AQ16" s="24">
        <f t="shared" si="5"/>
        <v>0</v>
      </c>
      <c r="AR16" s="60"/>
      <c r="AS16" s="60"/>
      <c r="AT16" s="63">
        <f>SUM(AU16:AV16)</f>
        <v>5982228</v>
      </c>
      <c r="AU16" s="41">
        <v>5670275.0499999998</v>
      </c>
      <c r="AV16" s="41">
        <v>311952.95</v>
      </c>
    </row>
    <row r="17" spans="2:48" ht="63.75" x14ac:dyDescent="0.25">
      <c r="B17" s="9">
        <v>10</v>
      </c>
      <c r="C17" s="27" t="s">
        <v>35</v>
      </c>
      <c r="D17" s="13" t="s">
        <v>131</v>
      </c>
      <c r="E17" s="27" t="s">
        <v>132</v>
      </c>
      <c r="F17" s="36">
        <v>79</v>
      </c>
      <c r="G17" s="13" t="s">
        <v>109</v>
      </c>
      <c r="H17" s="27">
        <v>1924</v>
      </c>
      <c r="I17" s="27">
        <v>132</v>
      </c>
      <c r="J17" s="27">
        <v>26</v>
      </c>
      <c r="K17" s="15" t="s">
        <v>27</v>
      </c>
      <c r="L17" s="7"/>
      <c r="M17" s="20">
        <f t="shared" si="6"/>
        <v>6239534.4000000004</v>
      </c>
      <c r="N17" s="55">
        <v>6239534.4000000004</v>
      </c>
      <c r="O17" s="55">
        <v>0</v>
      </c>
      <c r="P17" s="55">
        <v>0</v>
      </c>
      <c r="Q17" s="55">
        <v>0</v>
      </c>
      <c r="R17" s="55">
        <v>0</v>
      </c>
      <c r="S17" s="20">
        <f t="shared" si="8"/>
        <v>5914163.79</v>
      </c>
      <c r="T17" s="56">
        <v>5914163.79</v>
      </c>
      <c r="U17" s="56"/>
      <c r="V17" s="56"/>
      <c r="W17" s="56"/>
      <c r="X17" s="56"/>
      <c r="Y17" s="56">
        <f t="shared" si="7"/>
        <v>0</v>
      </c>
      <c r="Z17" s="56">
        <f>1606466.79*0</f>
        <v>0</v>
      </c>
      <c r="AA17" s="56">
        <v>0</v>
      </c>
      <c r="AB17" s="56">
        <v>0</v>
      </c>
      <c r="AC17" s="56">
        <v>0</v>
      </c>
      <c r="AD17" s="56">
        <v>0</v>
      </c>
      <c r="AE17" s="13">
        <v>2021</v>
      </c>
      <c r="AG17" s="42">
        <f t="shared" si="1"/>
        <v>6239534.4000000004</v>
      </c>
      <c r="AH17" s="57">
        <f t="shared" si="2"/>
        <v>6239534.4000000004</v>
      </c>
      <c r="AI17" s="41">
        <v>5914163.79</v>
      </c>
      <c r="AJ17" s="70">
        <v>325370.61</v>
      </c>
      <c r="AK17" s="24">
        <f t="shared" si="3"/>
        <v>0</v>
      </c>
      <c r="AL17" s="60"/>
      <c r="AM17" s="60"/>
      <c r="AN17" s="24">
        <f t="shared" si="4"/>
        <v>0</v>
      </c>
      <c r="AO17" s="60"/>
      <c r="AP17" s="60"/>
      <c r="AQ17" s="24">
        <f t="shared" si="5"/>
        <v>0</v>
      </c>
      <c r="AR17" s="60"/>
      <c r="AS17" s="60"/>
      <c r="AT17" s="26"/>
      <c r="AU17" s="41"/>
      <c r="AV17" s="41"/>
    </row>
    <row r="18" spans="2:48" ht="63.75" x14ac:dyDescent="0.25">
      <c r="B18" s="9">
        <v>11</v>
      </c>
      <c r="C18" s="13" t="s">
        <v>35</v>
      </c>
      <c r="D18" s="13" t="s">
        <v>133</v>
      </c>
      <c r="E18" s="13" t="s">
        <v>134</v>
      </c>
      <c r="F18" s="15">
        <v>80</v>
      </c>
      <c r="G18" s="13" t="s">
        <v>109</v>
      </c>
      <c r="H18" s="13">
        <v>3765</v>
      </c>
      <c r="I18" s="13">
        <v>300.8</v>
      </c>
      <c r="J18" s="13">
        <v>40</v>
      </c>
      <c r="K18" s="15" t="s">
        <v>27</v>
      </c>
      <c r="L18" s="7"/>
      <c r="M18" s="20">
        <f t="shared" si="6"/>
        <v>14388948.48</v>
      </c>
      <c r="N18" s="55">
        <v>14388948.48</v>
      </c>
      <c r="O18" s="55">
        <v>0</v>
      </c>
      <c r="P18" s="55">
        <v>0</v>
      </c>
      <c r="Q18" s="55">
        <v>0</v>
      </c>
      <c r="R18" s="55">
        <v>0</v>
      </c>
      <c r="S18" s="20">
        <f t="shared" si="8"/>
        <v>13638613.5</v>
      </c>
      <c r="T18" s="56">
        <v>13638613.5</v>
      </c>
      <c r="U18" s="56"/>
      <c r="V18" s="56"/>
      <c r="W18" s="56"/>
      <c r="X18" s="56"/>
      <c r="Y18" s="56">
        <f t="shared" si="7"/>
        <v>0</v>
      </c>
      <c r="Z18" s="56">
        <f>975042.42*0</f>
        <v>0</v>
      </c>
      <c r="AA18" s="56">
        <v>0</v>
      </c>
      <c r="AB18" s="56">
        <v>0</v>
      </c>
      <c r="AC18" s="56">
        <v>0</v>
      </c>
      <c r="AD18" s="56">
        <v>0</v>
      </c>
      <c r="AE18" s="13">
        <v>2021</v>
      </c>
      <c r="AG18" s="42">
        <f t="shared" si="1"/>
        <v>14388948.48</v>
      </c>
      <c r="AH18" s="61">
        <f t="shared" si="2"/>
        <v>14388948.48</v>
      </c>
      <c r="AI18" s="56">
        <v>13638613.5</v>
      </c>
      <c r="AJ18" s="62">
        <v>750334.98</v>
      </c>
      <c r="AK18" s="24">
        <f t="shared" si="3"/>
        <v>0</v>
      </c>
      <c r="AL18" s="60"/>
      <c r="AM18" s="60"/>
      <c r="AN18" s="24">
        <f t="shared" si="4"/>
        <v>0</v>
      </c>
      <c r="AO18" s="60"/>
      <c r="AP18" s="60"/>
      <c r="AQ18" s="24">
        <f t="shared" si="5"/>
        <v>0</v>
      </c>
      <c r="AR18" s="60"/>
      <c r="AS18" s="60"/>
      <c r="AT18" s="26"/>
      <c r="AU18" s="41"/>
      <c r="AV18" s="41"/>
    </row>
    <row r="19" spans="2:48" ht="63.75" x14ac:dyDescent="0.25">
      <c r="B19" s="9">
        <v>12</v>
      </c>
      <c r="C19" s="13" t="s">
        <v>35</v>
      </c>
      <c r="D19" s="13" t="s">
        <v>135</v>
      </c>
      <c r="E19" s="13" t="s">
        <v>136</v>
      </c>
      <c r="F19" s="15">
        <v>71</v>
      </c>
      <c r="G19" s="13" t="s">
        <v>109</v>
      </c>
      <c r="H19" s="13">
        <v>708</v>
      </c>
      <c r="I19" s="13">
        <v>121</v>
      </c>
      <c r="J19" s="13">
        <v>10</v>
      </c>
      <c r="K19" s="15" t="s">
        <v>27</v>
      </c>
      <c r="L19" s="7"/>
      <c r="M19" s="20">
        <f t="shared" si="6"/>
        <v>5171298</v>
      </c>
      <c r="N19" s="55">
        <v>5171298</v>
      </c>
      <c r="O19" s="55">
        <v>0</v>
      </c>
      <c r="P19" s="55">
        <v>0</v>
      </c>
      <c r="Q19" s="55">
        <v>0</v>
      </c>
      <c r="R19" s="55">
        <v>0</v>
      </c>
      <c r="S19" s="20">
        <f t="shared" si="8"/>
        <v>4901632.3099999996</v>
      </c>
      <c r="T19" s="56">
        <v>4901632.3099999996</v>
      </c>
      <c r="U19" s="56"/>
      <c r="V19" s="56"/>
      <c r="W19" s="56"/>
      <c r="X19" s="56"/>
      <c r="Y19" s="56">
        <f t="shared" si="7"/>
        <v>0</v>
      </c>
      <c r="Z19" s="56">
        <f>678454.64*0</f>
        <v>0</v>
      </c>
      <c r="AA19" s="56">
        <v>0</v>
      </c>
      <c r="AB19" s="56">
        <v>0</v>
      </c>
      <c r="AC19" s="56">
        <v>0</v>
      </c>
      <c r="AD19" s="56">
        <v>0</v>
      </c>
      <c r="AE19" s="13">
        <v>2021</v>
      </c>
      <c r="AG19" s="42">
        <f t="shared" si="1"/>
        <v>5171298</v>
      </c>
      <c r="AH19" s="57">
        <f t="shared" si="2"/>
        <v>5171298</v>
      </c>
      <c r="AI19" s="41">
        <v>4901632.3099999996</v>
      </c>
      <c r="AJ19" s="58">
        <v>269665.69</v>
      </c>
      <c r="AK19" s="24">
        <f t="shared" si="3"/>
        <v>0</v>
      </c>
      <c r="AL19" s="60"/>
      <c r="AM19" s="60"/>
      <c r="AN19" s="24">
        <f t="shared" si="4"/>
        <v>0</v>
      </c>
      <c r="AO19" s="60"/>
      <c r="AP19" s="60"/>
      <c r="AQ19" s="24">
        <f t="shared" si="5"/>
        <v>0</v>
      </c>
      <c r="AR19" s="60"/>
      <c r="AS19" s="60"/>
      <c r="AT19" s="26"/>
      <c r="AU19" s="41"/>
      <c r="AV19" s="41"/>
    </row>
    <row r="20" spans="2:48" ht="76.5" x14ac:dyDescent="0.25">
      <c r="B20" s="9">
        <v>13</v>
      </c>
      <c r="C20" s="13" t="s">
        <v>35</v>
      </c>
      <c r="D20" s="13" t="s">
        <v>137</v>
      </c>
      <c r="E20" s="13" t="s">
        <v>138</v>
      </c>
      <c r="F20" s="15">
        <v>71</v>
      </c>
      <c r="G20" s="13" t="s">
        <v>109</v>
      </c>
      <c r="H20" s="13">
        <v>169</v>
      </c>
      <c r="I20" s="13">
        <v>42.3</v>
      </c>
      <c r="J20" s="13">
        <v>5</v>
      </c>
      <c r="K20" s="15" t="s">
        <v>27</v>
      </c>
      <c r="L20" s="7"/>
      <c r="M20" s="20">
        <f t="shared" si="6"/>
        <v>1807817.4000000001</v>
      </c>
      <c r="N20" s="55">
        <v>1807817.4000000001</v>
      </c>
      <c r="O20" s="55">
        <v>0</v>
      </c>
      <c r="P20" s="55">
        <v>0</v>
      </c>
      <c r="Q20" s="55">
        <v>0</v>
      </c>
      <c r="R20" s="55">
        <v>0</v>
      </c>
      <c r="S20" s="20">
        <f t="shared" si="8"/>
        <v>1713545.84</v>
      </c>
      <c r="T20" s="56">
        <v>1713545.84</v>
      </c>
      <c r="U20" s="56"/>
      <c r="V20" s="56"/>
      <c r="W20" s="56"/>
      <c r="X20" s="56"/>
      <c r="Y20" s="56">
        <f t="shared" si="7"/>
        <v>0</v>
      </c>
      <c r="Z20" s="56">
        <f>601427.16*0</f>
        <v>0</v>
      </c>
      <c r="AA20" s="56">
        <v>0</v>
      </c>
      <c r="AB20" s="56">
        <v>0</v>
      </c>
      <c r="AC20" s="56">
        <v>0</v>
      </c>
      <c r="AD20" s="56">
        <v>0</v>
      </c>
      <c r="AE20" s="13">
        <v>2021</v>
      </c>
      <c r="AG20" s="42">
        <f t="shared" si="1"/>
        <v>1807817.4000000001</v>
      </c>
      <c r="AH20" s="57">
        <f t="shared" si="2"/>
        <v>1807817.4000000001</v>
      </c>
      <c r="AI20" s="41">
        <v>1713545.84</v>
      </c>
      <c r="AJ20" s="58">
        <v>94271.56</v>
      </c>
      <c r="AK20" s="24">
        <f t="shared" si="3"/>
        <v>0</v>
      </c>
      <c r="AL20" s="60"/>
      <c r="AM20" s="60"/>
      <c r="AN20" s="24">
        <f t="shared" si="4"/>
        <v>0</v>
      </c>
      <c r="AO20" s="60"/>
      <c r="AP20" s="60"/>
      <c r="AQ20" s="24">
        <f t="shared" si="5"/>
        <v>0</v>
      </c>
      <c r="AR20" s="60"/>
      <c r="AS20" s="60"/>
      <c r="AT20" s="26"/>
      <c r="AU20" s="41"/>
      <c r="AV20" s="41"/>
    </row>
    <row r="21" spans="2:48" ht="63.75" x14ac:dyDescent="0.25">
      <c r="B21" s="9">
        <v>14</v>
      </c>
      <c r="C21" s="13" t="s">
        <v>139</v>
      </c>
      <c r="D21" s="13" t="s">
        <v>140</v>
      </c>
      <c r="E21" s="13" t="s">
        <v>141</v>
      </c>
      <c r="F21" s="15">
        <v>80</v>
      </c>
      <c r="G21" s="13" t="s">
        <v>109</v>
      </c>
      <c r="H21" s="13">
        <v>637</v>
      </c>
      <c r="I21" s="13">
        <v>84.7</v>
      </c>
      <c r="J21" s="13">
        <v>5</v>
      </c>
      <c r="K21" s="15" t="s">
        <v>27</v>
      </c>
      <c r="L21" s="7"/>
      <c r="M21" s="20">
        <f t="shared" si="6"/>
        <v>4051675.3200000003</v>
      </c>
      <c r="N21" s="55">
        <v>4051675.3200000003</v>
      </c>
      <c r="O21" s="55">
        <v>0</v>
      </c>
      <c r="P21" s="55">
        <v>0</v>
      </c>
      <c r="Q21" s="55">
        <v>0</v>
      </c>
      <c r="R21" s="55">
        <v>0</v>
      </c>
      <c r="S21" s="20">
        <f t="shared" si="8"/>
        <v>3840394.16</v>
      </c>
      <c r="T21" s="56">
        <v>3840394.16</v>
      </c>
      <c r="U21" s="56"/>
      <c r="V21" s="56"/>
      <c r="W21" s="56"/>
      <c r="X21" s="56"/>
      <c r="Y21" s="56">
        <f t="shared" si="7"/>
        <v>0</v>
      </c>
      <c r="Z21" s="56">
        <f>852096.46*0</f>
        <v>0</v>
      </c>
      <c r="AA21" s="56">
        <v>0</v>
      </c>
      <c r="AB21" s="56">
        <v>0</v>
      </c>
      <c r="AC21" s="56">
        <v>0</v>
      </c>
      <c r="AD21" s="56">
        <v>0</v>
      </c>
      <c r="AE21" s="13">
        <v>2021</v>
      </c>
      <c r="AG21" s="42">
        <f t="shared" si="1"/>
        <v>4051675.3200000003</v>
      </c>
      <c r="AH21" s="57">
        <f t="shared" si="2"/>
        <v>4051675.3200000003</v>
      </c>
      <c r="AI21" s="41">
        <v>3840394.16</v>
      </c>
      <c r="AJ21" s="58">
        <v>211281.16</v>
      </c>
      <c r="AK21" s="24">
        <f t="shared" si="3"/>
        <v>0</v>
      </c>
      <c r="AL21" s="60"/>
      <c r="AM21" s="60"/>
      <c r="AN21" s="24">
        <f t="shared" si="4"/>
        <v>0</v>
      </c>
      <c r="AO21" s="60"/>
      <c r="AP21" s="60"/>
      <c r="AQ21" s="24">
        <f t="shared" si="5"/>
        <v>0</v>
      </c>
      <c r="AR21" s="60"/>
      <c r="AS21" s="60"/>
      <c r="AT21" s="26"/>
      <c r="AU21" s="41"/>
      <c r="AV21" s="41"/>
    </row>
    <row r="22" spans="2:48" ht="63.75" x14ac:dyDescent="0.25">
      <c r="B22" s="9">
        <v>15</v>
      </c>
      <c r="C22" s="13" t="s">
        <v>139</v>
      </c>
      <c r="D22" s="13" t="s">
        <v>142</v>
      </c>
      <c r="E22" s="13" t="s">
        <v>143</v>
      </c>
      <c r="F22" s="15">
        <v>80</v>
      </c>
      <c r="G22" s="13" t="s">
        <v>109</v>
      </c>
      <c r="H22" s="13">
        <v>1033</v>
      </c>
      <c r="I22" s="13">
        <v>283.7</v>
      </c>
      <c r="J22" s="13">
        <v>10</v>
      </c>
      <c r="K22" s="15" t="s">
        <v>27</v>
      </c>
      <c r="L22" s="7"/>
      <c r="M22" s="20">
        <f t="shared" si="6"/>
        <v>13570959.720000001</v>
      </c>
      <c r="N22" s="55">
        <v>13570959.720000001</v>
      </c>
      <c r="O22" s="55">
        <v>0</v>
      </c>
      <c r="P22" s="55">
        <v>0</v>
      </c>
      <c r="Q22" s="55">
        <v>0</v>
      </c>
      <c r="R22" s="55">
        <v>0</v>
      </c>
      <c r="S22" s="20">
        <f t="shared" si="8"/>
        <v>12863280.09</v>
      </c>
      <c r="T22" s="56">
        <v>12863280.09</v>
      </c>
      <c r="U22" s="56"/>
      <c r="V22" s="56"/>
      <c r="W22" s="56"/>
      <c r="X22" s="56"/>
      <c r="Y22" s="56">
        <f t="shared" si="7"/>
        <v>0</v>
      </c>
      <c r="Z22" s="56">
        <f>912011.91*0</f>
        <v>0</v>
      </c>
      <c r="AA22" s="56">
        <v>0</v>
      </c>
      <c r="AB22" s="56">
        <v>0</v>
      </c>
      <c r="AC22" s="56">
        <v>0</v>
      </c>
      <c r="AD22" s="56">
        <v>0</v>
      </c>
      <c r="AE22" s="13">
        <v>2021</v>
      </c>
      <c r="AG22" s="42">
        <f t="shared" si="1"/>
        <v>13570959.720000001</v>
      </c>
      <c r="AH22" s="57">
        <f t="shared" si="2"/>
        <v>13570959.720000001</v>
      </c>
      <c r="AI22" s="41">
        <v>12863280.09</v>
      </c>
      <c r="AJ22" s="58">
        <v>707679.63</v>
      </c>
      <c r="AK22" s="24">
        <f t="shared" si="3"/>
        <v>0</v>
      </c>
      <c r="AL22" s="60"/>
      <c r="AM22" s="60"/>
      <c r="AN22" s="24">
        <f t="shared" si="4"/>
        <v>0</v>
      </c>
      <c r="AO22" s="60"/>
      <c r="AP22" s="60"/>
      <c r="AQ22" s="24">
        <f t="shared" si="5"/>
        <v>0</v>
      </c>
      <c r="AR22" s="60"/>
      <c r="AS22" s="60"/>
      <c r="AT22" s="26"/>
      <c r="AU22" s="41"/>
      <c r="AV22" s="41"/>
    </row>
    <row r="23" spans="2:48" ht="76.5" x14ac:dyDescent="0.25">
      <c r="B23" s="9">
        <v>16</v>
      </c>
      <c r="C23" s="13" t="s">
        <v>144</v>
      </c>
      <c r="D23" s="13" t="s">
        <v>145</v>
      </c>
      <c r="E23" s="13" t="s">
        <v>146</v>
      </c>
      <c r="F23" s="15">
        <v>80</v>
      </c>
      <c r="G23" s="13" t="s">
        <v>109</v>
      </c>
      <c r="H23" s="13">
        <v>120</v>
      </c>
      <c r="I23" s="13">
        <v>54</v>
      </c>
      <c r="J23" s="13">
        <v>20</v>
      </c>
      <c r="K23" s="15" t="s">
        <v>27</v>
      </c>
      <c r="L23" s="7"/>
      <c r="M23" s="20">
        <f t="shared" si="6"/>
        <v>2583122.4</v>
      </c>
      <c r="N23" s="55">
        <v>2583122.4</v>
      </c>
      <c r="O23" s="55">
        <v>0</v>
      </c>
      <c r="P23" s="55">
        <v>0</v>
      </c>
      <c r="Q23" s="55">
        <v>0</v>
      </c>
      <c r="R23" s="55">
        <v>0</v>
      </c>
      <c r="S23" s="20">
        <f t="shared" si="8"/>
        <v>2448421.31</v>
      </c>
      <c r="T23" s="56">
        <v>2448421.31</v>
      </c>
      <c r="U23" s="56"/>
      <c r="V23" s="56"/>
      <c r="W23" s="56"/>
      <c r="X23" s="56"/>
      <c r="Y23" s="56">
        <f t="shared" si="7"/>
        <v>0</v>
      </c>
      <c r="Z23" s="56">
        <f>542944.72*0</f>
        <v>0</v>
      </c>
      <c r="AA23" s="56">
        <v>0</v>
      </c>
      <c r="AB23" s="56">
        <v>0</v>
      </c>
      <c r="AC23" s="56">
        <v>0</v>
      </c>
      <c r="AD23" s="56">
        <v>0</v>
      </c>
      <c r="AE23" s="13">
        <v>2021</v>
      </c>
      <c r="AG23" s="42">
        <f t="shared" si="1"/>
        <v>2583122.4</v>
      </c>
      <c r="AH23" s="57">
        <f t="shared" si="2"/>
        <v>2583122.4</v>
      </c>
      <c r="AI23" s="41">
        <v>2448421.31</v>
      </c>
      <c r="AJ23" s="58">
        <v>134701.09</v>
      </c>
      <c r="AK23" s="24">
        <f t="shared" si="3"/>
        <v>0</v>
      </c>
      <c r="AL23" s="60"/>
      <c r="AM23" s="60"/>
      <c r="AN23" s="24">
        <f t="shared" si="4"/>
        <v>0</v>
      </c>
      <c r="AO23" s="60"/>
      <c r="AP23" s="60"/>
      <c r="AQ23" s="24">
        <f t="shared" si="5"/>
        <v>0</v>
      </c>
      <c r="AR23" s="60"/>
      <c r="AS23" s="60"/>
      <c r="AT23" s="26"/>
      <c r="AU23" s="41"/>
      <c r="AV23" s="41"/>
    </row>
    <row r="24" spans="2:48" ht="76.5" x14ac:dyDescent="0.25">
      <c r="B24" s="9">
        <v>17</v>
      </c>
      <c r="C24" s="13" t="s">
        <v>144</v>
      </c>
      <c r="D24" s="13" t="s">
        <v>147</v>
      </c>
      <c r="E24" s="13" t="s">
        <v>148</v>
      </c>
      <c r="F24" s="15">
        <v>80</v>
      </c>
      <c r="G24" s="13" t="s">
        <v>109</v>
      </c>
      <c r="H24" s="13">
        <v>276</v>
      </c>
      <c r="I24" s="13">
        <v>90.1</v>
      </c>
      <c r="J24" s="13">
        <v>40</v>
      </c>
      <c r="K24" s="15" t="s">
        <v>27</v>
      </c>
      <c r="L24" s="7"/>
      <c r="M24" s="20">
        <f t="shared" si="6"/>
        <v>4309987.5599999996</v>
      </c>
      <c r="N24" s="55">
        <v>4309987.5599999996</v>
      </c>
      <c r="O24" s="55">
        <v>0</v>
      </c>
      <c r="P24" s="55">
        <v>0</v>
      </c>
      <c r="Q24" s="55">
        <v>0</v>
      </c>
      <c r="R24" s="55">
        <v>0</v>
      </c>
      <c r="S24" s="20">
        <f t="shared" si="8"/>
        <v>4085236.29</v>
      </c>
      <c r="T24" s="56">
        <v>4085236.29</v>
      </c>
      <c r="U24" s="56"/>
      <c r="V24" s="56"/>
      <c r="W24" s="56"/>
      <c r="X24" s="56"/>
      <c r="Y24" s="56">
        <f t="shared" si="7"/>
        <v>0</v>
      </c>
      <c r="Z24" s="56">
        <f>304425.27*0</f>
        <v>0</v>
      </c>
      <c r="AA24" s="56">
        <v>0</v>
      </c>
      <c r="AB24" s="56">
        <v>0</v>
      </c>
      <c r="AC24" s="56">
        <v>0</v>
      </c>
      <c r="AD24" s="56">
        <v>0</v>
      </c>
      <c r="AE24" s="13">
        <v>2021</v>
      </c>
      <c r="AG24" s="42">
        <f t="shared" si="1"/>
        <v>4309987.5599999996</v>
      </c>
      <c r="AH24" s="57">
        <f t="shared" si="2"/>
        <v>4309987.5599999996</v>
      </c>
      <c r="AI24" s="41">
        <v>4085236.29</v>
      </c>
      <c r="AJ24" s="58">
        <v>224751.27</v>
      </c>
      <c r="AK24" s="24">
        <f t="shared" si="3"/>
        <v>0</v>
      </c>
      <c r="AL24" s="60"/>
      <c r="AM24" s="60"/>
      <c r="AN24" s="24">
        <f t="shared" si="4"/>
        <v>0</v>
      </c>
      <c r="AO24" s="60"/>
      <c r="AP24" s="60"/>
      <c r="AQ24" s="24">
        <f t="shared" si="5"/>
        <v>0</v>
      </c>
      <c r="AR24" s="60"/>
      <c r="AS24" s="60"/>
      <c r="AT24" s="26"/>
      <c r="AU24" s="41"/>
      <c r="AV24" s="41"/>
    </row>
    <row r="25" spans="2:48" ht="63.75" x14ac:dyDescent="0.25">
      <c r="B25" s="9">
        <v>18</v>
      </c>
      <c r="C25" s="13" t="s">
        <v>123</v>
      </c>
      <c r="D25" s="13" t="s">
        <v>149</v>
      </c>
      <c r="E25" s="13" t="s">
        <v>150</v>
      </c>
      <c r="F25" s="15">
        <v>80</v>
      </c>
      <c r="G25" s="13" t="s">
        <v>109</v>
      </c>
      <c r="H25" s="13">
        <v>488</v>
      </c>
      <c r="I25" s="13">
        <v>255.5</v>
      </c>
      <c r="J25" s="13">
        <v>15</v>
      </c>
      <c r="K25" s="15" t="s">
        <v>27</v>
      </c>
      <c r="L25" s="7"/>
      <c r="M25" s="20">
        <f t="shared" si="6"/>
        <v>12221995.800000001</v>
      </c>
      <c r="N25" s="55">
        <v>12221995.800000001</v>
      </c>
      <c r="O25" s="55">
        <v>0</v>
      </c>
      <c r="P25" s="55">
        <v>0</v>
      </c>
      <c r="Q25" s="55">
        <v>0</v>
      </c>
      <c r="R25" s="55">
        <v>0</v>
      </c>
      <c r="S25" s="20">
        <f t="shared" si="8"/>
        <v>11584660.07</v>
      </c>
      <c r="T25" s="56">
        <v>11584660.07</v>
      </c>
      <c r="U25" s="56"/>
      <c r="V25" s="56"/>
      <c r="W25" s="56"/>
      <c r="X25" s="56"/>
      <c r="Y25" s="56">
        <f t="shared" si="7"/>
        <v>0</v>
      </c>
      <c r="Z25" s="56">
        <f>1339600*0</f>
        <v>0</v>
      </c>
      <c r="AA25" s="56">
        <v>0</v>
      </c>
      <c r="AB25" s="56">
        <v>0</v>
      </c>
      <c r="AC25" s="56">
        <v>0</v>
      </c>
      <c r="AD25" s="56">
        <v>0</v>
      </c>
      <c r="AE25" s="13">
        <v>2021</v>
      </c>
      <c r="AG25" s="42">
        <f t="shared" si="1"/>
        <v>12221995.800000001</v>
      </c>
      <c r="AH25" s="61">
        <f t="shared" si="2"/>
        <v>12221995.800000001</v>
      </c>
      <c r="AI25" s="56">
        <v>11584660.07</v>
      </c>
      <c r="AJ25" s="62">
        <v>637335.73</v>
      </c>
      <c r="AK25" s="24">
        <f t="shared" si="3"/>
        <v>0</v>
      </c>
      <c r="AL25" s="60"/>
      <c r="AM25" s="60"/>
      <c r="AN25" s="24">
        <f t="shared" si="4"/>
        <v>0</v>
      </c>
      <c r="AO25" s="60"/>
      <c r="AP25" s="60"/>
      <c r="AQ25" s="24">
        <f t="shared" si="5"/>
        <v>0</v>
      </c>
      <c r="AR25" s="60"/>
      <c r="AS25" s="60"/>
      <c r="AT25" s="26"/>
      <c r="AU25" s="41"/>
      <c r="AV25" s="41"/>
    </row>
    <row r="26" spans="2:48" ht="63.75" x14ac:dyDescent="0.25">
      <c r="B26" s="9">
        <v>19</v>
      </c>
      <c r="C26" s="13" t="s">
        <v>151</v>
      </c>
      <c r="D26" s="13" t="s">
        <v>152</v>
      </c>
      <c r="E26" s="13" t="s">
        <v>153</v>
      </c>
      <c r="F26" s="15">
        <v>80</v>
      </c>
      <c r="G26" s="13" t="s">
        <v>109</v>
      </c>
      <c r="H26" s="13">
        <v>402</v>
      </c>
      <c r="I26" s="13">
        <v>73.8</v>
      </c>
      <c r="J26" s="13">
        <v>15</v>
      </c>
      <c r="K26" s="15" t="s">
        <v>27</v>
      </c>
      <c r="L26" s="7"/>
      <c r="M26" s="20">
        <f t="shared" si="6"/>
        <v>3530267.2800000003</v>
      </c>
      <c r="N26" s="55">
        <v>3530267.2800000003</v>
      </c>
      <c r="O26" s="55">
        <v>0</v>
      </c>
      <c r="P26" s="55">
        <v>0</v>
      </c>
      <c r="Q26" s="55">
        <v>0</v>
      </c>
      <c r="R26" s="55">
        <v>0</v>
      </c>
      <c r="S26" s="20">
        <f t="shared" si="8"/>
        <v>3346175.79</v>
      </c>
      <c r="T26" s="56">
        <v>3346175.79</v>
      </c>
      <c r="U26" s="56"/>
      <c r="V26" s="56"/>
      <c r="W26" s="56"/>
      <c r="X26" s="56"/>
      <c r="Y26" s="56">
        <f t="shared" si="7"/>
        <v>0</v>
      </c>
      <c r="Z26" s="56">
        <f>410074.84*0</f>
        <v>0</v>
      </c>
      <c r="AA26" s="56">
        <v>0</v>
      </c>
      <c r="AB26" s="56">
        <v>0</v>
      </c>
      <c r="AC26" s="56">
        <v>0</v>
      </c>
      <c r="AD26" s="56">
        <v>0</v>
      </c>
      <c r="AE26" s="13">
        <v>2021</v>
      </c>
      <c r="AG26" s="42">
        <f t="shared" si="1"/>
        <v>3530267.2800000003</v>
      </c>
      <c r="AH26" s="57">
        <f t="shared" si="2"/>
        <v>3530267.2800000003</v>
      </c>
      <c r="AI26" s="41">
        <v>3346175.79</v>
      </c>
      <c r="AJ26" s="58">
        <v>184091.49</v>
      </c>
      <c r="AK26" s="24">
        <f t="shared" si="3"/>
        <v>0</v>
      </c>
      <c r="AL26" s="60"/>
      <c r="AM26" s="60"/>
      <c r="AN26" s="24">
        <f t="shared" si="4"/>
        <v>0</v>
      </c>
      <c r="AO26" s="60"/>
      <c r="AP26" s="60"/>
      <c r="AQ26" s="24">
        <f t="shared" si="5"/>
        <v>0</v>
      </c>
      <c r="AR26" s="60"/>
      <c r="AS26" s="60"/>
      <c r="AT26" s="26"/>
      <c r="AU26" s="41"/>
      <c r="AV26" s="41"/>
    </row>
    <row r="27" spans="2:48" ht="63.75" x14ac:dyDescent="0.25">
      <c r="B27" s="9">
        <v>20</v>
      </c>
      <c r="C27" s="13" t="s">
        <v>154</v>
      </c>
      <c r="D27" s="13" t="s">
        <v>155</v>
      </c>
      <c r="E27" s="13" t="s">
        <v>156</v>
      </c>
      <c r="F27" s="15">
        <v>80</v>
      </c>
      <c r="G27" s="13" t="s">
        <v>109</v>
      </c>
      <c r="H27" s="13">
        <v>349</v>
      </c>
      <c r="I27" s="13">
        <v>78.7</v>
      </c>
      <c r="J27" s="13">
        <v>15</v>
      </c>
      <c r="K27" s="15" t="s">
        <v>27</v>
      </c>
      <c r="L27" s="7"/>
      <c r="M27" s="20">
        <f t="shared" si="6"/>
        <v>3764661.72</v>
      </c>
      <c r="N27" s="55">
        <v>3764661.72</v>
      </c>
      <c r="O27" s="55">
        <v>0</v>
      </c>
      <c r="P27" s="55">
        <v>0</v>
      </c>
      <c r="Q27" s="55">
        <v>0</v>
      </c>
      <c r="R27" s="55">
        <v>0</v>
      </c>
      <c r="S27" s="20">
        <f t="shared" si="8"/>
        <v>3568347.35</v>
      </c>
      <c r="T27" s="56">
        <v>3568347.35</v>
      </c>
      <c r="U27" s="56"/>
      <c r="V27" s="56"/>
      <c r="W27" s="56"/>
      <c r="X27" s="56"/>
      <c r="Y27" s="56">
        <f t="shared" si="7"/>
        <v>0</v>
      </c>
      <c r="Z27" s="56">
        <f>746012.6*0</f>
        <v>0</v>
      </c>
      <c r="AA27" s="56">
        <v>0</v>
      </c>
      <c r="AB27" s="56">
        <v>0</v>
      </c>
      <c r="AC27" s="56">
        <v>0</v>
      </c>
      <c r="AD27" s="56">
        <v>0</v>
      </c>
      <c r="AE27" s="13">
        <v>2021</v>
      </c>
      <c r="AG27" s="42">
        <f t="shared" si="1"/>
        <v>3764661.72</v>
      </c>
      <c r="AH27" s="57">
        <f t="shared" si="2"/>
        <v>3764661.72</v>
      </c>
      <c r="AI27" s="41">
        <v>3568347.35</v>
      </c>
      <c r="AJ27" s="58">
        <v>196314.37</v>
      </c>
      <c r="AK27" s="24">
        <f t="shared" si="3"/>
        <v>0</v>
      </c>
      <c r="AL27" s="60"/>
      <c r="AM27" s="60"/>
      <c r="AN27" s="24">
        <f t="shared" si="4"/>
        <v>0</v>
      </c>
      <c r="AO27" s="60"/>
      <c r="AP27" s="60"/>
      <c r="AQ27" s="24">
        <f t="shared" si="5"/>
        <v>0</v>
      </c>
      <c r="AR27" s="60"/>
      <c r="AS27" s="60"/>
      <c r="AT27" s="26"/>
      <c r="AU27" s="41"/>
      <c r="AV27" s="41"/>
    </row>
    <row r="28" spans="2:48" ht="63.75" x14ac:dyDescent="0.25">
      <c r="B28" s="9">
        <v>21</v>
      </c>
      <c r="C28" s="13" t="s">
        <v>66</v>
      </c>
      <c r="D28" s="13" t="s">
        <v>157</v>
      </c>
      <c r="E28" s="13" t="s">
        <v>158</v>
      </c>
      <c r="F28" s="15">
        <v>41.1</v>
      </c>
      <c r="G28" s="13" t="s">
        <v>109</v>
      </c>
      <c r="H28" s="13">
        <v>4686</v>
      </c>
      <c r="I28" s="13">
        <v>500</v>
      </c>
      <c r="J28" s="13">
        <v>12</v>
      </c>
      <c r="K28" s="15" t="s">
        <v>159</v>
      </c>
      <c r="L28" s="7"/>
      <c r="M28" s="20">
        <f t="shared" si="6"/>
        <v>6769287.4199999999</v>
      </c>
      <c r="N28" s="55">
        <v>0</v>
      </c>
      <c r="O28" s="55">
        <v>0</v>
      </c>
      <c r="P28" s="55">
        <v>6769287.4199999999</v>
      </c>
      <c r="Q28" s="55">
        <v>0</v>
      </c>
      <c r="R28" s="55">
        <v>0</v>
      </c>
      <c r="S28" s="20">
        <f t="shared" si="8"/>
        <v>6416291.9835703261</v>
      </c>
      <c r="T28" s="56"/>
      <c r="U28" s="56"/>
      <c r="V28" s="56">
        <v>6416291.9835703261</v>
      </c>
      <c r="W28" s="56"/>
      <c r="X28" s="56"/>
      <c r="Y28" s="56">
        <f t="shared" si="7"/>
        <v>0</v>
      </c>
      <c r="Z28" s="56">
        <v>0</v>
      </c>
      <c r="AA28" s="86">
        <f>2500000*0</f>
        <v>0</v>
      </c>
      <c r="AB28" s="86">
        <f>1899550*0</f>
        <v>0</v>
      </c>
      <c r="AC28" s="56">
        <v>0</v>
      </c>
      <c r="AD28" s="56">
        <v>0</v>
      </c>
      <c r="AE28" s="13">
        <v>2023</v>
      </c>
      <c r="AG28" s="42">
        <f t="shared" si="1"/>
        <v>6769287.4200000009</v>
      </c>
      <c r="AH28" s="57">
        <f t="shared" si="2"/>
        <v>0</v>
      </c>
      <c r="AI28" s="41"/>
      <c r="AJ28" s="58"/>
      <c r="AK28" s="24">
        <f t="shared" si="3"/>
        <v>0</v>
      </c>
      <c r="AL28" s="60"/>
      <c r="AM28" s="60"/>
      <c r="AN28" s="24">
        <f t="shared" si="4"/>
        <v>6769287.4200000009</v>
      </c>
      <c r="AO28" s="60">
        <f>7179420.67+2488930-673533.45-2578525.24</f>
        <v>6416291.9800000004</v>
      </c>
      <c r="AP28" s="60">
        <f>394979.33+136929.7-37054.77-141858.82</f>
        <v>352995.44</v>
      </c>
      <c r="AQ28" s="24">
        <f t="shared" si="5"/>
        <v>0</v>
      </c>
      <c r="AR28" s="60"/>
      <c r="AS28" s="60"/>
      <c r="AT28" s="26"/>
      <c r="AU28" s="41"/>
      <c r="AV28" s="41"/>
    </row>
    <row r="29" spans="2:48" ht="63.75" x14ac:dyDescent="0.25">
      <c r="B29" s="9">
        <v>22</v>
      </c>
      <c r="C29" s="13" t="s">
        <v>160</v>
      </c>
      <c r="D29" s="13" t="s">
        <v>161</v>
      </c>
      <c r="E29" s="13" t="s">
        <v>162</v>
      </c>
      <c r="F29" s="36">
        <v>56</v>
      </c>
      <c r="G29" s="27" t="s">
        <v>109</v>
      </c>
      <c r="H29" s="27">
        <v>4407</v>
      </c>
      <c r="I29" s="27">
        <v>262.8</v>
      </c>
      <c r="J29" s="27">
        <v>30</v>
      </c>
      <c r="K29" s="15" t="s">
        <v>27</v>
      </c>
      <c r="L29" s="7"/>
      <c r="M29" s="20">
        <f t="shared" si="6"/>
        <v>11367720</v>
      </c>
      <c r="N29" s="55">
        <v>0</v>
      </c>
      <c r="O29" s="55">
        <v>0</v>
      </c>
      <c r="P29" s="55">
        <v>0</v>
      </c>
      <c r="Q29" s="55">
        <v>11367720</v>
      </c>
      <c r="R29" s="55">
        <v>0</v>
      </c>
      <c r="S29" s="20">
        <f t="shared" si="8"/>
        <v>10774939.77</v>
      </c>
      <c r="T29" s="56"/>
      <c r="U29" s="56"/>
      <c r="V29" s="56"/>
      <c r="W29" s="56">
        <f>10774931.86+7.91</f>
        <v>10774939.77</v>
      </c>
      <c r="X29" s="56"/>
      <c r="Y29" s="56">
        <f t="shared" si="7"/>
        <v>0</v>
      </c>
      <c r="Z29" s="56">
        <v>0</v>
      </c>
      <c r="AA29" s="86">
        <v>0</v>
      </c>
      <c r="AB29" s="86">
        <f>2500000*0</f>
        <v>0</v>
      </c>
      <c r="AC29" s="56">
        <v>0</v>
      </c>
      <c r="AD29" s="56">
        <v>0</v>
      </c>
      <c r="AE29" s="13">
        <v>2024</v>
      </c>
      <c r="AG29" s="42">
        <f t="shared" si="1"/>
        <v>11367720</v>
      </c>
      <c r="AH29" s="57">
        <f t="shared" si="2"/>
        <v>0</v>
      </c>
      <c r="AI29" s="41"/>
      <c r="AJ29" s="58"/>
      <c r="AK29" s="24">
        <f t="shared" si="3"/>
        <v>0</v>
      </c>
      <c r="AL29" s="60"/>
      <c r="AM29" s="60"/>
      <c r="AN29" s="24">
        <f t="shared" si="4"/>
        <v>0</v>
      </c>
      <c r="AO29" s="60"/>
      <c r="AP29" s="60"/>
      <c r="AQ29" s="24">
        <f>SUM(AR29:AS29)</f>
        <v>11367720</v>
      </c>
      <c r="AR29" s="60">
        <f>10774931.86+7.91</f>
        <v>10774939.77</v>
      </c>
      <c r="AS29" s="60">
        <f>592788.14-7.91</f>
        <v>592780.23</v>
      </c>
      <c r="AT29" s="26"/>
      <c r="AU29" s="41"/>
      <c r="AV29" s="41"/>
    </row>
    <row r="30" spans="2:48" ht="63.75" x14ac:dyDescent="0.25">
      <c r="B30" s="9">
        <v>23</v>
      </c>
      <c r="C30" s="27" t="s">
        <v>126</v>
      </c>
      <c r="D30" s="13" t="s">
        <v>163</v>
      </c>
      <c r="E30" s="27" t="s">
        <v>164</v>
      </c>
      <c r="F30" s="36">
        <v>80</v>
      </c>
      <c r="G30" s="13" t="s">
        <v>109</v>
      </c>
      <c r="H30" s="27">
        <v>6558</v>
      </c>
      <c r="I30" s="27">
        <v>612</v>
      </c>
      <c r="J30" s="71">
        <v>65</v>
      </c>
      <c r="K30" s="15" t="s">
        <v>27</v>
      </c>
      <c r="L30" s="7"/>
      <c r="M30" s="20">
        <f t="shared" si="6"/>
        <v>21323720.559999999</v>
      </c>
      <c r="N30" s="55">
        <v>0</v>
      </c>
      <c r="O30" s="55">
        <v>0</v>
      </c>
      <c r="P30" s="55">
        <v>9452939.25</v>
      </c>
      <c r="Q30" s="55">
        <v>11870781.309999999</v>
      </c>
      <c r="R30" s="55">
        <v>0</v>
      </c>
      <c r="S30" s="20">
        <f t="shared" si="8"/>
        <v>20211760.690000001</v>
      </c>
      <c r="T30" s="56"/>
      <c r="U30" s="56"/>
      <c r="V30" s="56">
        <v>8960000.4600000009</v>
      </c>
      <c r="W30" s="56">
        <v>11251760.23</v>
      </c>
      <c r="X30" s="56"/>
      <c r="Y30" s="56">
        <f t="shared" si="7"/>
        <v>0</v>
      </c>
      <c r="Z30" s="56">
        <v>0</v>
      </c>
      <c r="AA30" s="86">
        <f>2500000*0</f>
        <v>0</v>
      </c>
      <c r="AB30" s="86">
        <f>(1944845.23+85500)*0</f>
        <v>0</v>
      </c>
      <c r="AC30" s="56">
        <v>0</v>
      </c>
      <c r="AD30" s="56">
        <v>0</v>
      </c>
      <c r="AE30" s="13">
        <v>2024</v>
      </c>
      <c r="AG30" s="42">
        <f t="shared" si="1"/>
        <v>25989119.640000001</v>
      </c>
      <c r="AH30" s="57">
        <f t="shared" si="2"/>
        <v>0</v>
      </c>
      <c r="AI30" s="41"/>
      <c r="AJ30" s="58"/>
      <c r="AK30" s="24">
        <f t="shared" si="3"/>
        <v>0</v>
      </c>
      <c r="AL30" s="60"/>
      <c r="AM30" s="60"/>
      <c r="AN30" s="24">
        <f t="shared" si="4"/>
        <v>9452939.25</v>
      </c>
      <c r="AO30" s="60">
        <f>11713779.33-2752404.11-1374.76</f>
        <v>8960000.4600000009</v>
      </c>
      <c r="AP30" s="60">
        <f>644439.29-151424.86-75.64</f>
        <v>492938.79000000004</v>
      </c>
      <c r="AQ30" s="24">
        <f>SUM(AR30:AS30)</f>
        <v>16536180.389999999</v>
      </c>
      <c r="AR30" s="60">
        <v>15673874.539999999</v>
      </c>
      <c r="AS30" s="60">
        <v>862305.85</v>
      </c>
      <c r="AT30" s="26"/>
      <c r="AU30" s="41"/>
      <c r="AV30" s="41"/>
    </row>
    <row r="31" spans="2:48" x14ac:dyDescent="0.25">
      <c r="B31" s="39"/>
      <c r="C31" s="40" t="s">
        <v>94</v>
      </c>
      <c r="D31" s="39"/>
      <c r="E31" s="39"/>
      <c r="F31" s="39"/>
      <c r="G31" s="39"/>
      <c r="H31" s="39"/>
      <c r="I31" s="30">
        <f>SUM(I8:I30)</f>
        <v>5555.9</v>
      </c>
      <c r="J31" s="39"/>
      <c r="K31" s="39"/>
      <c r="L31" s="39"/>
      <c r="M31" s="72">
        <f>SUM(M8:M30)</f>
        <v>205593897.98000002</v>
      </c>
      <c r="N31" s="73">
        <f t="shared" ref="N31:AD31" si="10">SUM(N8:N30)</f>
        <v>152214470.00000003</v>
      </c>
      <c r="O31" s="73">
        <f t="shared" si="10"/>
        <v>0</v>
      </c>
      <c r="P31" s="73">
        <f t="shared" si="10"/>
        <v>16222226.67</v>
      </c>
      <c r="Q31" s="73">
        <f t="shared" si="10"/>
        <v>23238501.309999999</v>
      </c>
      <c r="R31" s="73">
        <f t="shared" si="10"/>
        <v>13918700</v>
      </c>
      <c r="S31" s="72">
        <f t="shared" si="10"/>
        <v>194872892.82357034</v>
      </c>
      <c r="T31" s="73">
        <f t="shared" si="10"/>
        <v>144277000.38000003</v>
      </c>
      <c r="U31" s="73">
        <f t="shared" si="10"/>
        <v>0</v>
      </c>
      <c r="V31" s="73">
        <f t="shared" si="10"/>
        <v>15376292.443570327</v>
      </c>
      <c r="W31" s="73">
        <f t="shared" si="10"/>
        <v>22026700</v>
      </c>
      <c r="X31" s="73">
        <f t="shared" si="10"/>
        <v>13192900</v>
      </c>
      <c r="Y31" s="73">
        <f t="shared" si="10"/>
        <v>0</v>
      </c>
      <c r="Z31" s="73">
        <f t="shared" si="10"/>
        <v>0</v>
      </c>
      <c r="AA31" s="73">
        <f t="shared" si="10"/>
        <v>0</v>
      </c>
      <c r="AB31" s="73">
        <f t="shared" si="10"/>
        <v>0</v>
      </c>
      <c r="AC31" s="73">
        <f t="shared" si="10"/>
        <v>0</v>
      </c>
      <c r="AD31" s="73">
        <f t="shared" si="10"/>
        <v>0</v>
      </c>
      <c r="AE31" s="74"/>
      <c r="AG31" s="42">
        <f>SUM(AG8:AG30)</f>
        <v>210259297.06</v>
      </c>
      <c r="AH31" s="42">
        <f t="shared" ref="AH31:AV31" si="11">SUM(AH8:AH30)</f>
        <v>152214470.00000003</v>
      </c>
      <c r="AI31" s="42">
        <f t="shared" si="11"/>
        <v>144277000.38000003</v>
      </c>
      <c r="AJ31" s="42">
        <f t="shared" si="11"/>
        <v>7937469.6200000001</v>
      </c>
      <c r="AK31" s="42">
        <f t="shared" si="11"/>
        <v>0</v>
      </c>
      <c r="AL31" s="42">
        <f t="shared" si="11"/>
        <v>0</v>
      </c>
      <c r="AM31" s="42">
        <f t="shared" si="11"/>
        <v>0</v>
      </c>
      <c r="AN31" s="42">
        <f t="shared" si="11"/>
        <v>16222226.670000002</v>
      </c>
      <c r="AO31" s="42">
        <f t="shared" si="11"/>
        <v>15376292.440000001</v>
      </c>
      <c r="AP31" s="42">
        <f t="shared" si="11"/>
        <v>845934.23</v>
      </c>
      <c r="AQ31" s="42">
        <f t="shared" si="11"/>
        <v>27903900.390000001</v>
      </c>
      <c r="AR31" s="42">
        <f t="shared" si="11"/>
        <v>26448814.309999999</v>
      </c>
      <c r="AS31" s="42">
        <f t="shared" si="11"/>
        <v>1455086.08</v>
      </c>
      <c r="AT31" s="42">
        <f t="shared" si="11"/>
        <v>13918700</v>
      </c>
      <c r="AU31" s="42">
        <f t="shared" si="11"/>
        <v>13192900</v>
      </c>
      <c r="AV31" s="42">
        <f t="shared" si="11"/>
        <v>725800</v>
      </c>
    </row>
    <row r="33" spans="3:26" ht="15.75" x14ac:dyDescent="0.25">
      <c r="C33" s="117" t="s">
        <v>165</v>
      </c>
      <c r="D33" s="118"/>
      <c r="E33" s="118"/>
      <c r="F33" s="118"/>
      <c r="G33" s="118"/>
      <c r="H33" s="118"/>
      <c r="I33" s="118"/>
      <c r="J33" s="118"/>
      <c r="K33" s="118"/>
      <c r="L33" s="119"/>
      <c r="M33" s="75"/>
      <c r="N33" s="75"/>
      <c r="O33" s="75"/>
      <c r="P33" s="75"/>
      <c r="Q33" s="75"/>
      <c r="R33" s="75"/>
      <c r="Z33" s="81"/>
    </row>
    <row r="34" spans="3:26" ht="15.75" x14ac:dyDescent="0.25">
      <c r="C34" s="108" t="s">
        <v>166</v>
      </c>
      <c r="D34" s="109"/>
      <c r="E34" s="109"/>
      <c r="F34" s="109"/>
      <c r="G34" s="109"/>
      <c r="H34" s="109"/>
      <c r="I34" s="109"/>
      <c r="J34" s="109"/>
      <c r="K34" s="109"/>
      <c r="L34" s="110"/>
      <c r="M34" s="76"/>
      <c r="N34" s="76"/>
      <c r="O34" s="76"/>
      <c r="P34" s="76"/>
      <c r="Q34" s="76"/>
      <c r="R34" s="76"/>
    </row>
    <row r="35" spans="3:26" s="47" customFormat="1" x14ac:dyDescent="0.25">
      <c r="I35" s="47">
        <v>5555.9</v>
      </c>
      <c r="M35" s="47">
        <v>210259247.54000002</v>
      </c>
      <c r="N35" s="47">
        <v>152214470.00000003</v>
      </c>
      <c r="O35" s="47">
        <v>0</v>
      </c>
      <c r="P35" s="47">
        <v>16222226.67</v>
      </c>
      <c r="Q35" s="47">
        <v>27903900.390000001</v>
      </c>
      <c r="R35" s="47">
        <v>13918650.48</v>
      </c>
      <c r="S35" s="47">
        <v>199294939.17357033</v>
      </c>
      <c r="T35" s="47">
        <v>144277000.38000003</v>
      </c>
      <c r="U35" s="47">
        <v>0</v>
      </c>
      <c r="V35" s="47">
        <v>15376292.443570327</v>
      </c>
      <c r="W35" s="47">
        <v>26448806.399999999</v>
      </c>
      <c r="X35" s="47">
        <v>13192839.949999999</v>
      </c>
    </row>
    <row r="36" spans="3:26" s="47" customFormat="1" x14ac:dyDescent="0.25">
      <c r="I36" s="85">
        <f>+I35-I31</f>
        <v>0</v>
      </c>
      <c r="J36" s="85">
        <f t="shared" ref="J36:X36" si="12">+J35-J31</f>
        <v>0</v>
      </c>
      <c r="K36" s="85">
        <f t="shared" si="12"/>
        <v>0</v>
      </c>
      <c r="L36" s="85">
        <f t="shared" si="12"/>
        <v>0</v>
      </c>
      <c r="M36" s="85">
        <f t="shared" si="12"/>
        <v>4665349.5600000024</v>
      </c>
      <c r="N36" s="85">
        <f t="shared" si="12"/>
        <v>0</v>
      </c>
      <c r="O36" s="85">
        <f t="shared" si="12"/>
        <v>0</v>
      </c>
      <c r="P36" s="85">
        <f t="shared" si="12"/>
        <v>0</v>
      </c>
      <c r="Q36" s="85">
        <f t="shared" si="12"/>
        <v>4665399.0800000019</v>
      </c>
      <c r="R36" s="85">
        <f t="shared" si="12"/>
        <v>-49.519999999552965</v>
      </c>
      <c r="S36" s="85">
        <f t="shared" si="12"/>
        <v>4422046.349999994</v>
      </c>
      <c r="T36" s="85">
        <f t="shared" si="12"/>
        <v>0</v>
      </c>
      <c r="U36" s="85">
        <f t="shared" si="12"/>
        <v>0</v>
      </c>
      <c r="V36" s="85">
        <f t="shared" si="12"/>
        <v>0</v>
      </c>
      <c r="W36" s="85">
        <f t="shared" si="12"/>
        <v>4422106.3999999985</v>
      </c>
      <c r="X36" s="85">
        <f t="shared" si="12"/>
        <v>-60.050000000745058</v>
      </c>
    </row>
  </sheetData>
  <autoFilter ref="B7:AE31"/>
  <mergeCells count="25">
    <mergeCell ref="B5:B6"/>
    <mergeCell ref="C5:C6"/>
    <mergeCell ref="D5:D6"/>
    <mergeCell ref="E5:E6"/>
    <mergeCell ref="F5:F6"/>
    <mergeCell ref="AG5:AG6"/>
    <mergeCell ref="AH5:AV5"/>
    <mergeCell ref="C33:L33"/>
    <mergeCell ref="K5:K6"/>
    <mergeCell ref="L5:L6"/>
    <mergeCell ref="M5:M6"/>
    <mergeCell ref="N5:R5"/>
    <mergeCell ref="S5:S6"/>
    <mergeCell ref="T5:X5"/>
    <mergeCell ref="G5:G6"/>
    <mergeCell ref="H5:H6"/>
    <mergeCell ref="I5:I6"/>
    <mergeCell ref="J5:J6"/>
    <mergeCell ref="I2:L2"/>
    <mergeCell ref="C34:L34"/>
    <mergeCell ref="Y5:Y6"/>
    <mergeCell ref="Z5:AD5"/>
    <mergeCell ref="AE5:AE6"/>
    <mergeCell ref="C3:L3"/>
    <mergeCell ref="AA3:AC3"/>
  </mergeCells>
  <pageMargins left="0.70866141732283472" right="0.70866141732283472" top="0.74803149606299213" bottom="0.74803149606299213" header="0.31496062992125984" footer="0.31496062992125984"/>
  <pageSetup paperSize="9" scale="70" orientation="landscape" r:id="rId1"/>
  <colBreaks count="1" manualBreakCount="1">
    <brk id="24" max="33"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E15"/>
  <sheetViews>
    <sheetView view="pageBreakPreview" topLeftCell="B1" zoomScale="90" zoomScaleNormal="100" zoomScaleSheetLayoutView="90" workbookViewId="0">
      <selection activeCell="O37" sqref="O37"/>
    </sheetView>
  </sheetViews>
  <sheetFormatPr defaultRowHeight="15" x14ac:dyDescent="0.25"/>
  <cols>
    <col min="1" max="1" width="4.5703125" customWidth="1"/>
    <col min="2" max="2" width="9.140625" customWidth="1"/>
    <col min="3" max="3" width="14.28515625" customWidth="1"/>
    <col min="4" max="4" width="50.28515625" customWidth="1"/>
    <col min="5" max="5" width="15.5703125" customWidth="1"/>
    <col min="6" max="6" width="13.7109375" customWidth="1"/>
    <col min="7" max="7" width="14.28515625" customWidth="1"/>
    <col min="8" max="8" width="15.140625" customWidth="1"/>
    <col min="9" max="9" width="13.85546875" customWidth="1"/>
    <col min="10" max="10" width="14.28515625" customWidth="1"/>
    <col min="11" max="11" width="17.140625" customWidth="1"/>
    <col min="12" max="12" width="20.140625" customWidth="1"/>
    <col min="13" max="13" width="15" customWidth="1"/>
    <col min="14" max="14" width="13.7109375" customWidth="1"/>
    <col min="15" max="15" width="15.28515625" customWidth="1"/>
    <col min="16" max="16" width="17.7109375" customWidth="1"/>
    <col min="17" max="17" width="15.5703125" customWidth="1"/>
    <col min="18" max="18" width="17.7109375" customWidth="1"/>
    <col min="19" max="19" width="17.5703125" customWidth="1"/>
    <col min="20" max="20" width="12" customWidth="1"/>
    <col min="21" max="21" width="12.5703125" customWidth="1"/>
    <col min="22" max="22" width="12.140625" customWidth="1"/>
    <col min="23" max="23" width="12.42578125" customWidth="1"/>
    <col min="24" max="24" width="12" customWidth="1"/>
    <col min="25" max="25" width="19" customWidth="1"/>
    <col min="26" max="26" width="11" customWidth="1"/>
    <col min="27" max="27" width="12.28515625" customWidth="1"/>
    <col min="28" max="28" width="11.7109375" customWidth="1"/>
    <col min="29" max="29" width="11.140625" customWidth="1"/>
    <col min="30" max="30" width="12.5703125" customWidth="1"/>
    <col min="31" max="31" width="22.5703125" customWidth="1"/>
  </cols>
  <sheetData>
    <row r="2" spans="2:31" ht="15.75" x14ac:dyDescent="0.25">
      <c r="N2" s="1"/>
      <c r="O2" s="2"/>
      <c r="P2" s="2"/>
      <c r="Q2" s="2"/>
      <c r="R2" s="3" t="s">
        <v>167</v>
      </c>
      <c r="S2" s="2"/>
      <c r="T2" s="2"/>
      <c r="U2" s="2"/>
      <c r="V2" s="2"/>
      <c r="W2" s="2"/>
      <c r="X2" s="2"/>
      <c r="Y2" s="2"/>
    </row>
    <row r="3" spans="2:31" ht="86.25" customHeight="1" x14ac:dyDescent="0.25">
      <c r="B3" s="111" t="s">
        <v>168</v>
      </c>
      <c r="C3" s="111"/>
      <c r="D3" s="111"/>
      <c r="E3" s="111"/>
      <c r="F3" s="111"/>
      <c r="G3" s="111"/>
      <c r="H3" s="111"/>
      <c r="I3" s="111"/>
      <c r="J3" s="111"/>
      <c r="K3" s="111"/>
      <c r="L3" s="111"/>
      <c r="M3" s="111"/>
      <c r="N3" s="111"/>
      <c r="O3" s="111"/>
      <c r="P3" s="111"/>
      <c r="Q3" s="111"/>
      <c r="R3" s="111"/>
    </row>
    <row r="4" spans="2:31" ht="15.75" x14ac:dyDescent="0.25">
      <c r="B4" s="5"/>
    </row>
    <row r="5" spans="2:31" ht="86.25" customHeight="1" x14ac:dyDescent="0.25">
      <c r="B5" s="98" t="s">
        <v>1</v>
      </c>
      <c r="C5" s="98" t="s">
        <v>2</v>
      </c>
      <c r="D5" s="98" t="s">
        <v>3</v>
      </c>
      <c r="E5" s="95" t="s">
        <v>4</v>
      </c>
      <c r="F5" s="95" t="s">
        <v>5</v>
      </c>
      <c r="G5" s="95" t="s">
        <v>6</v>
      </c>
      <c r="H5" s="95" t="s">
        <v>7</v>
      </c>
      <c r="I5" s="98" t="s">
        <v>8</v>
      </c>
      <c r="J5" s="95" t="s">
        <v>9</v>
      </c>
      <c r="K5" s="96" t="s">
        <v>10</v>
      </c>
      <c r="L5" s="106" t="s">
        <v>11</v>
      </c>
      <c r="M5" s="95" t="s">
        <v>102</v>
      </c>
      <c r="N5" s="95" t="s">
        <v>13</v>
      </c>
      <c r="O5" s="95"/>
      <c r="P5" s="95"/>
      <c r="Q5" s="95"/>
      <c r="R5" s="95"/>
      <c r="S5" s="95" t="s">
        <v>103</v>
      </c>
      <c r="T5" s="95" t="s">
        <v>15</v>
      </c>
      <c r="U5" s="95"/>
      <c r="V5" s="95"/>
      <c r="W5" s="95"/>
      <c r="X5" s="95"/>
      <c r="Y5" s="95" t="s">
        <v>104</v>
      </c>
      <c r="Z5" s="95" t="s">
        <v>169</v>
      </c>
      <c r="AA5" s="95"/>
      <c r="AB5" s="95"/>
      <c r="AC5" s="95"/>
      <c r="AD5" s="95"/>
      <c r="AE5" s="95" t="s">
        <v>18</v>
      </c>
    </row>
    <row r="6" spans="2:31" ht="75.75" customHeight="1" x14ac:dyDescent="0.25">
      <c r="B6" s="99"/>
      <c r="C6" s="99"/>
      <c r="D6" s="99"/>
      <c r="E6" s="95"/>
      <c r="F6" s="95"/>
      <c r="G6" s="95"/>
      <c r="H6" s="95"/>
      <c r="I6" s="99"/>
      <c r="J6" s="95"/>
      <c r="K6" s="96"/>
      <c r="L6" s="107"/>
      <c r="M6" s="95"/>
      <c r="N6" s="7">
        <v>2021</v>
      </c>
      <c r="O6" s="7">
        <v>2022</v>
      </c>
      <c r="P6" s="7">
        <v>2023</v>
      </c>
      <c r="Q6" s="7">
        <v>2024</v>
      </c>
      <c r="R6" s="7">
        <v>2025</v>
      </c>
      <c r="S6" s="95"/>
      <c r="T6" s="7">
        <v>2021</v>
      </c>
      <c r="U6" s="7">
        <v>2022</v>
      </c>
      <c r="V6" s="7">
        <v>2023</v>
      </c>
      <c r="W6" s="7">
        <v>2024</v>
      </c>
      <c r="X6" s="7">
        <v>2025</v>
      </c>
      <c r="Y6" s="95"/>
      <c r="Z6" s="7">
        <v>2021</v>
      </c>
      <c r="AA6" s="7">
        <v>2022</v>
      </c>
      <c r="AB6" s="7">
        <v>2023</v>
      </c>
      <c r="AC6" s="7">
        <v>2024</v>
      </c>
      <c r="AD6" s="7">
        <v>2025</v>
      </c>
      <c r="AE6" s="95"/>
    </row>
    <row r="7" spans="2:31" x14ac:dyDescent="0.25">
      <c r="B7" s="8">
        <v>1</v>
      </c>
      <c r="C7" s="8">
        <v>2</v>
      </c>
      <c r="D7" s="8">
        <v>3</v>
      </c>
      <c r="E7" s="8">
        <v>4</v>
      </c>
      <c r="F7" s="8">
        <v>5</v>
      </c>
      <c r="G7" s="8">
        <v>6</v>
      </c>
      <c r="H7" s="8">
        <v>7</v>
      </c>
      <c r="I7" s="8">
        <v>8</v>
      </c>
      <c r="J7" s="8">
        <v>9</v>
      </c>
      <c r="K7" s="8">
        <v>10</v>
      </c>
      <c r="L7" s="8">
        <v>11</v>
      </c>
      <c r="M7" s="8">
        <v>12</v>
      </c>
      <c r="N7" s="8">
        <v>13</v>
      </c>
      <c r="O7" s="8">
        <v>14</v>
      </c>
      <c r="P7" s="8">
        <v>15</v>
      </c>
      <c r="Q7" s="8">
        <v>16</v>
      </c>
      <c r="R7" s="8">
        <v>17</v>
      </c>
      <c r="S7" s="8">
        <v>18</v>
      </c>
      <c r="T7" s="8">
        <v>19</v>
      </c>
      <c r="U7" s="8">
        <v>20</v>
      </c>
      <c r="V7" s="8">
        <v>21</v>
      </c>
      <c r="W7" s="8">
        <v>22</v>
      </c>
      <c r="X7" s="8">
        <v>23</v>
      </c>
      <c r="Y7" s="8">
        <v>24</v>
      </c>
      <c r="Z7" s="8">
        <v>25</v>
      </c>
      <c r="AA7" s="8">
        <v>26</v>
      </c>
      <c r="AB7" s="8">
        <v>27</v>
      </c>
      <c r="AC7" s="8">
        <v>28</v>
      </c>
      <c r="AD7" s="8">
        <v>29</v>
      </c>
      <c r="AE7" s="8">
        <v>30</v>
      </c>
    </row>
    <row r="8" spans="2:31" x14ac:dyDescent="0.25">
      <c r="B8" s="7"/>
      <c r="C8" s="7"/>
      <c r="D8" s="7"/>
      <c r="E8" s="7"/>
      <c r="F8" s="7"/>
      <c r="G8" s="7"/>
      <c r="H8" s="7"/>
      <c r="I8" s="7"/>
      <c r="J8" s="7"/>
      <c r="K8" s="7"/>
      <c r="L8" s="7"/>
      <c r="M8" s="7"/>
      <c r="N8" s="7"/>
      <c r="O8" s="7"/>
      <c r="P8" s="7"/>
      <c r="Q8" s="7"/>
      <c r="R8" s="7"/>
      <c r="S8" s="74"/>
      <c r="T8" s="74"/>
      <c r="U8" s="74"/>
      <c r="V8" s="74"/>
      <c r="W8" s="74"/>
      <c r="X8" s="74"/>
      <c r="Y8" s="74"/>
      <c r="Z8" s="74"/>
      <c r="AA8" s="74"/>
      <c r="AB8" s="74"/>
      <c r="AC8" s="74"/>
      <c r="AD8" s="74"/>
      <c r="AE8" s="74"/>
    </row>
    <row r="9" spans="2:31" x14ac:dyDescent="0.25">
      <c r="B9" s="7"/>
      <c r="C9" s="7"/>
      <c r="D9" s="7"/>
      <c r="E9" s="7"/>
      <c r="F9" s="7"/>
      <c r="G9" s="7"/>
      <c r="H9" s="7"/>
      <c r="I9" s="7"/>
      <c r="J9" s="7"/>
      <c r="K9" s="7"/>
      <c r="L9" s="7"/>
      <c r="M9" s="7"/>
      <c r="N9" s="7"/>
      <c r="O9" s="7"/>
      <c r="P9" s="7"/>
      <c r="Q9" s="7"/>
      <c r="R9" s="7"/>
      <c r="S9" s="74"/>
      <c r="T9" s="74"/>
      <c r="U9" s="74"/>
      <c r="V9" s="74"/>
      <c r="W9" s="74"/>
      <c r="X9" s="74"/>
      <c r="Y9" s="74"/>
      <c r="Z9" s="74"/>
      <c r="AA9" s="74"/>
      <c r="AB9" s="74"/>
      <c r="AC9" s="74"/>
      <c r="AD9" s="74"/>
      <c r="AE9" s="74"/>
    </row>
    <row r="10" spans="2:31" x14ac:dyDescent="0.25">
      <c r="B10" s="40"/>
      <c r="C10" s="40"/>
      <c r="D10" s="40"/>
      <c r="E10" s="40"/>
      <c r="F10" s="40"/>
      <c r="G10" s="40"/>
      <c r="H10" s="40"/>
      <c r="I10" s="40"/>
      <c r="J10" s="40"/>
      <c r="K10" s="40"/>
      <c r="L10" s="40"/>
      <c r="M10" s="40"/>
      <c r="N10" s="40"/>
      <c r="O10" s="40"/>
      <c r="P10" s="40"/>
      <c r="Q10" s="40"/>
      <c r="R10" s="40"/>
      <c r="S10" s="74"/>
      <c r="T10" s="74"/>
      <c r="U10" s="74"/>
      <c r="V10" s="74"/>
      <c r="W10" s="74"/>
      <c r="X10" s="74"/>
      <c r="Y10" s="74"/>
      <c r="Z10" s="74"/>
      <c r="AA10" s="74"/>
      <c r="AB10" s="74"/>
      <c r="AC10" s="74"/>
      <c r="AD10" s="74"/>
      <c r="AE10" s="74"/>
    </row>
    <row r="11" spans="2:31" x14ac:dyDescent="0.25">
      <c r="B11" s="39"/>
      <c r="C11" s="40" t="s">
        <v>94</v>
      </c>
      <c r="D11" s="39"/>
      <c r="E11" s="39"/>
      <c r="F11" s="39"/>
      <c r="G11" s="39"/>
      <c r="H11" s="39"/>
      <c r="I11" s="39"/>
      <c r="J11" s="40"/>
      <c r="K11" s="39"/>
      <c r="L11" s="39"/>
      <c r="M11" s="40"/>
      <c r="N11" s="40"/>
      <c r="O11" s="40"/>
      <c r="P11" s="40"/>
      <c r="Q11" s="40"/>
      <c r="R11" s="40"/>
      <c r="S11" s="74"/>
      <c r="T11" s="74"/>
      <c r="U11" s="74"/>
      <c r="V11" s="74"/>
      <c r="W11" s="74"/>
      <c r="X11" s="74"/>
      <c r="Y11" s="74"/>
      <c r="Z11" s="74"/>
      <c r="AA11" s="74"/>
      <c r="AB11" s="74"/>
      <c r="AC11" s="74"/>
      <c r="AD11" s="74"/>
      <c r="AE11" s="74"/>
    </row>
    <row r="12" spans="2:31" x14ac:dyDescent="0.25">
      <c r="B12" s="77"/>
      <c r="C12" s="77"/>
      <c r="D12" s="77"/>
      <c r="E12" s="77"/>
      <c r="F12" s="77"/>
      <c r="G12" s="77"/>
      <c r="H12" s="77"/>
      <c r="I12" s="77"/>
      <c r="J12" s="77"/>
      <c r="K12" s="77"/>
      <c r="L12" s="77"/>
      <c r="M12" s="77"/>
      <c r="N12" s="77"/>
      <c r="O12" s="77"/>
      <c r="P12" s="77"/>
      <c r="Q12" s="77"/>
      <c r="R12" s="77"/>
      <c r="S12" s="78"/>
      <c r="T12" s="78"/>
      <c r="U12" s="78"/>
      <c r="V12" s="78"/>
      <c r="W12" s="78"/>
      <c r="X12" s="78"/>
      <c r="Y12" s="78"/>
      <c r="Z12" s="78"/>
      <c r="AA12" s="78"/>
      <c r="AB12" s="78"/>
      <c r="AC12" s="78"/>
      <c r="AD12" s="78"/>
      <c r="AE12" s="78"/>
    </row>
    <row r="13" spans="2:31" ht="15.75" x14ac:dyDescent="0.25">
      <c r="B13" s="120" t="s">
        <v>165</v>
      </c>
      <c r="C13" s="120"/>
      <c r="D13" s="120"/>
      <c r="E13" s="120"/>
      <c r="F13" s="120"/>
      <c r="G13" s="120"/>
      <c r="H13" s="120"/>
      <c r="I13" s="120"/>
      <c r="J13" s="120"/>
      <c r="K13" s="120"/>
      <c r="L13" s="120"/>
      <c r="M13" s="120"/>
      <c r="N13" s="120"/>
      <c r="O13" s="120"/>
      <c r="P13" s="120"/>
      <c r="Q13" s="120"/>
      <c r="R13" s="120"/>
    </row>
    <row r="14" spans="2:31" ht="15.75" x14ac:dyDescent="0.25">
      <c r="B14" s="120" t="s">
        <v>170</v>
      </c>
      <c r="C14" s="120"/>
      <c r="D14" s="120"/>
      <c r="E14" s="120"/>
      <c r="F14" s="120"/>
      <c r="G14" s="120"/>
      <c r="H14" s="120"/>
      <c r="I14" s="120"/>
      <c r="J14" s="120"/>
      <c r="K14" s="120"/>
      <c r="L14" s="120"/>
      <c r="M14" s="120"/>
      <c r="N14" s="120"/>
      <c r="O14" s="120"/>
      <c r="P14" s="120"/>
      <c r="Q14" s="120"/>
      <c r="R14" s="120"/>
    </row>
    <row r="15" spans="2:31" ht="45" customHeight="1" x14ac:dyDescent="0.25">
      <c r="B15" s="121" t="s">
        <v>171</v>
      </c>
      <c r="C15" s="121"/>
      <c r="D15" s="121"/>
      <c r="E15" s="121"/>
      <c r="F15" s="121"/>
      <c r="G15" s="121"/>
      <c r="H15" s="121"/>
      <c r="I15" s="121"/>
      <c r="J15" s="121"/>
      <c r="K15" s="121"/>
      <c r="L15" s="121"/>
      <c r="M15" s="121"/>
      <c r="N15" s="121"/>
      <c r="O15" s="121"/>
      <c r="P15" s="121"/>
      <c r="Q15" s="121"/>
      <c r="R15" s="121"/>
    </row>
  </sheetData>
  <autoFilter ref="B7:AE7"/>
  <mergeCells count="22">
    <mergeCell ref="B3:R3"/>
    <mergeCell ref="B5:B6"/>
    <mergeCell ref="C5:C6"/>
    <mergeCell ref="D5:D6"/>
    <mergeCell ref="E5:E6"/>
    <mergeCell ref="F5:F6"/>
    <mergeCell ref="G5:G6"/>
    <mergeCell ref="H5:H6"/>
    <mergeCell ref="I5:I6"/>
    <mergeCell ref="J5:J6"/>
    <mergeCell ref="B15:R15"/>
    <mergeCell ref="K5:K6"/>
    <mergeCell ref="L5:L6"/>
    <mergeCell ref="M5:M6"/>
    <mergeCell ref="N5:R5"/>
    <mergeCell ref="Y5:Y6"/>
    <mergeCell ref="Z5:AD5"/>
    <mergeCell ref="AE5:AE6"/>
    <mergeCell ref="B13:R13"/>
    <mergeCell ref="B14:R14"/>
    <mergeCell ref="S5:S6"/>
    <mergeCell ref="T5:X5"/>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G13"/>
  <sheetViews>
    <sheetView view="pageBreakPreview" zoomScale="80" zoomScaleNormal="100" zoomScaleSheetLayoutView="80" workbookViewId="0">
      <selection activeCell="O37" sqref="O37"/>
    </sheetView>
  </sheetViews>
  <sheetFormatPr defaultRowHeight="15" x14ac:dyDescent="0.25"/>
  <cols>
    <col min="2" max="2" width="8.85546875" customWidth="1"/>
    <col min="3" max="3" width="23" customWidth="1"/>
    <col min="4" max="4" width="53" customWidth="1"/>
    <col min="5" max="5" width="17.7109375" customWidth="1"/>
    <col min="6" max="6" width="28.42578125" customWidth="1"/>
    <col min="7" max="7" width="17.7109375" customWidth="1"/>
    <col min="8" max="8" width="17.85546875" customWidth="1"/>
    <col min="9" max="9" width="14.5703125" customWidth="1"/>
    <col min="10" max="10" width="16.28515625" customWidth="1"/>
    <col min="11" max="11" width="17.140625" customWidth="1"/>
    <col min="12" max="12" width="23" customWidth="1"/>
    <col min="13" max="13" width="17.7109375" customWidth="1"/>
    <col min="14" max="14" width="10.85546875" customWidth="1"/>
    <col min="16" max="16" width="11.28515625" customWidth="1"/>
    <col min="17" max="17" width="8.5703125" customWidth="1"/>
    <col min="18" max="18" width="13.5703125" customWidth="1"/>
    <col min="19" max="19" width="19.140625" customWidth="1"/>
    <col min="20" max="20" width="12.5703125" customWidth="1"/>
    <col min="21" max="21" width="13.28515625" customWidth="1"/>
    <col min="22" max="22" width="12.7109375" customWidth="1"/>
    <col min="23" max="23" width="13.28515625" customWidth="1"/>
    <col min="24" max="24" width="14.85546875" customWidth="1"/>
    <col min="25" max="25" width="20.7109375" customWidth="1"/>
    <col min="26" max="27" width="14.140625" customWidth="1"/>
    <col min="28" max="28" width="13.28515625" customWidth="1"/>
    <col min="29" max="29" width="13.85546875" customWidth="1"/>
    <col min="30" max="30" width="14.140625" customWidth="1"/>
    <col min="31" max="31" width="26.7109375" customWidth="1"/>
  </cols>
  <sheetData>
    <row r="2" spans="2:33" ht="15.75" customHeight="1" x14ac:dyDescent="0.25">
      <c r="R2" s="2" t="s">
        <v>172</v>
      </c>
      <c r="S2" s="2"/>
      <c r="T2" s="2"/>
      <c r="U2" s="2"/>
      <c r="V2" s="2"/>
      <c r="W2" s="2"/>
      <c r="X2" s="2"/>
      <c r="Y2" s="2"/>
      <c r="Z2" s="2"/>
      <c r="AA2" s="2"/>
      <c r="AB2" s="2"/>
      <c r="AC2" s="2"/>
      <c r="AD2" s="2"/>
      <c r="AE2" s="2"/>
      <c r="AF2" s="2"/>
      <c r="AG2" s="2"/>
    </row>
    <row r="3" spans="2:33" ht="92.25" customHeight="1" x14ac:dyDescent="0.25">
      <c r="B3" s="111" t="s">
        <v>173</v>
      </c>
      <c r="C3" s="111"/>
      <c r="D3" s="111"/>
      <c r="E3" s="111"/>
      <c r="F3" s="111"/>
      <c r="G3" s="111"/>
      <c r="H3" s="111"/>
      <c r="I3" s="111"/>
      <c r="J3" s="111"/>
      <c r="K3" s="111"/>
      <c r="L3" s="111"/>
      <c r="M3" s="111"/>
      <c r="N3" s="111"/>
      <c r="O3" s="111"/>
      <c r="P3" s="111"/>
      <c r="Q3" s="111"/>
      <c r="R3" s="111"/>
    </row>
    <row r="5" spans="2:33" ht="128.25" customHeight="1" x14ac:dyDescent="0.25">
      <c r="B5" s="95" t="s">
        <v>1</v>
      </c>
      <c r="C5" s="95" t="s">
        <v>2</v>
      </c>
      <c r="D5" s="98" t="s">
        <v>3</v>
      </c>
      <c r="E5" s="95" t="s">
        <v>4</v>
      </c>
      <c r="F5" s="95" t="s">
        <v>174</v>
      </c>
      <c r="G5" s="95" t="s">
        <v>175</v>
      </c>
      <c r="H5" s="95" t="s">
        <v>8</v>
      </c>
      <c r="I5" s="95" t="s">
        <v>7</v>
      </c>
      <c r="J5" s="95" t="s">
        <v>176</v>
      </c>
      <c r="K5" s="96" t="s">
        <v>10</v>
      </c>
      <c r="L5" s="106" t="s">
        <v>11</v>
      </c>
      <c r="M5" s="95" t="s">
        <v>102</v>
      </c>
      <c r="N5" s="95" t="s">
        <v>13</v>
      </c>
      <c r="O5" s="95"/>
      <c r="P5" s="95"/>
      <c r="Q5" s="95"/>
      <c r="R5" s="95"/>
      <c r="S5" s="95" t="s">
        <v>103</v>
      </c>
      <c r="T5" s="95" t="s">
        <v>15</v>
      </c>
      <c r="U5" s="95"/>
      <c r="V5" s="95"/>
      <c r="W5" s="95"/>
      <c r="X5" s="95"/>
      <c r="Y5" s="95" t="s">
        <v>104</v>
      </c>
      <c r="Z5" s="95" t="s">
        <v>177</v>
      </c>
      <c r="AA5" s="95"/>
      <c r="AB5" s="95"/>
      <c r="AC5" s="95"/>
      <c r="AD5" s="95"/>
      <c r="AE5" s="95" t="s">
        <v>18</v>
      </c>
    </row>
    <row r="6" spans="2:33" ht="42" customHeight="1" x14ac:dyDescent="0.25">
      <c r="B6" s="95"/>
      <c r="C6" s="95"/>
      <c r="D6" s="99"/>
      <c r="E6" s="95"/>
      <c r="F6" s="95"/>
      <c r="G6" s="95"/>
      <c r="H6" s="95"/>
      <c r="I6" s="95"/>
      <c r="J6" s="95"/>
      <c r="K6" s="96"/>
      <c r="L6" s="107"/>
      <c r="M6" s="95"/>
      <c r="N6" s="7">
        <v>2021</v>
      </c>
      <c r="O6" s="7">
        <v>2022</v>
      </c>
      <c r="P6" s="7">
        <v>2023</v>
      </c>
      <c r="Q6" s="7">
        <v>2024</v>
      </c>
      <c r="R6" s="7">
        <v>2025</v>
      </c>
      <c r="S6" s="95"/>
      <c r="T6" s="7">
        <v>2021</v>
      </c>
      <c r="U6" s="7">
        <v>2022</v>
      </c>
      <c r="V6" s="7">
        <v>2023</v>
      </c>
      <c r="W6" s="7">
        <v>2024</v>
      </c>
      <c r="X6" s="7">
        <v>2025</v>
      </c>
      <c r="Y6" s="95"/>
      <c r="Z6" s="7">
        <v>2021</v>
      </c>
      <c r="AA6" s="7">
        <v>2022</v>
      </c>
      <c r="AB6" s="7">
        <v>2023</v>
      </c>
      <c r="AC6" s="7">
        <v>2024</v>
      </c>
      <c r="AD6" s="7">
        <v>2025</v>
      </c>
      <c r="AE6" s="95"/>
    </row>
    <row r="7" spans="2:33" x14ac:dyDescent="0.25">
      <c r="B7" s="8">
        <v>1</v>
      </c>
      <c r="C7" s="8">
        <v>2</v>
      </c>
      <c r="D7" s="8">
        <v>3</v>
      </c>
      <c r="E7" s="8">
        <v>4</v>
      </c>
      <c r="F7" s="8">
        <v>5</v>
      </c>
      <c r="G7" s="8">
        <v>6</v>
      </c>
      <c r="H7" s="8">
        <v>7</v>
      </c>
      <c r="I7" s="8">
        <v>8</v>
      </c>
      <c r="J7" s="8">
        <v>9</v>
      </c>
      <c r="K7" s="8">
        <v>10</v>
      </c>
      <c r="L7" s="8">
        <v>11</v>
      </c>
      <c r="M7" s="8">
        <v>12</v>
      </c>
      <c r="N7" s="8">
        <v>13</v>
      </c>
      <c r="O7" s="8">
        <v>14</v>
      </c>
      <c r="P7" s="8">
        <v>15</v>
      </c>
      <c r="Q7" s="8">
        <v>16</v>
      </c>
      <c r="R7" s="8">
        <v>17</v>
      </c>
      <c r="S7" s="8">
        <v>18</v>
      </c>
      <c r="T7" s="8">
        <v>19</v>
      </c>
      <c r="U7" s="8">
        <v>20</v>
      </c>
      <c r="V7" s="8">
        <v>21</v>
      </c>
      <c r="W7" s="8">
        <v>22</v>
      </c>
      <c r="X7" s="8">
        <v>23</v>
      </c>
      <c r="Y7" s="8">
        <v>24</v>
      </c>
      <c r="Z7" s="8">
        <v>25</v>
      </c>
      <c r="AA7" s="8">
        <v>26</v>
      </c>
      <c r="AB7" s="8">
        <v>27</v>
      </c>
      <c r="AC7" s="8">
        <v>28</v>
      </c>
      <c r="AD7" s="8">
        <v>29</v>
      </c>
      <c r="AE7" s="8">
        <v>30</v>
      </c>
    </row>
    <row r="8" spans="2:33" x14ac:dyDescent="0.25">
      <c r="B8" s="7"/>
      <c r="C8" s="7"/>
      <c r="D8" s="7"/>
      <c r="E8" s="7"/>
      <c r="F8" s="7"/>
      <c r="G8" s="7"/>
      <c r="H8" s="7"/>
      <c r="I8" s="7"/>
      <c r="J8" s="7"/>
      <c r="K8" s="7"/>
      <c r="L8" s="7"/>
      <c r="M8" s="7"/>
      <c r="N8" s="7"/>
      <c r="O8" s="7"/>
      <c r="P8" s="7"/>
      <c r="Q8" s="7"/>
      <c r="R8" s="7"/>
      <c r="S8" s="74"/>
      <c r="T8" s="74"/>
      <c r="U8" s="74"/>
      <c r="V8" s="74"/>
      <c r="W8" s="74"/>
      <c r="X8" s="74"/>
      <c r="Y8" s="74"/>
      <c r="Z8" s="74"/>
      <c r="AA8" s="74"/>
      <c r="AB8" s="74"/>
      <c r="AC8" s="74"/>
      <c r="AD8" s="74"/>
      <c r="AE8" s="74"/>
    </row>
    <row r="9" spans="2:33" x14ac:dyDescent="0.25">
      <c r="B9" s="7"/>
      <c r="C9" s="7"/>
      <c r="D9" s="7"/>
      <c r="E9" s="7"/>
      <c r="F9" s="7"/>
      <c r="G9" s="7"/>
      <c r="H9" s="7"/>
      <c r="I9" s="7"/>
      <c r="J9" s="7"/>
      <c r="K9" s="7"/>
      <c r="L9" s="7"/>
      <c r="M9" s="7"/>
      <c r="N9" s="7"/>
      <c r="O9" s="7"/>
      <c r="P9" s="7"/>
      <c r="Q9" s="7"/>
      <c r="R9" s="7"/>
      <c r="S9" s="74"/>
      <c r="T9" s="74"/>
      <c r="U9" s="74"/>
      <c r="V9" s="74"/>
      <c r="W9" s="74"/>
      <c r="X9" s="74"/>
      <c r="Y9" s="74"/>
      <c r="Z9" s="74"/>
      <c r="AA9" s="74"/>
      <c r="AB9" s="74"/>
      <c r="AC9" s="74"/>
      <c r="AD9" s="74"/>
      <c r="AE9" s="74"/>
    </row>
    <row r="10" spans="2:33" x14ac:dyDescent="0.25">
      <c r="B10" s="40"/>
      <c r="C10" s="40" t="s">
        <v>94</v>
      </c>
      <c r="D10" s="39"/>
      <c r="E10" s="39"/>
      <c r="F10" s="39"/>
      <c r="G10" s="39"/>
      <c r="H10" s="39"/>
      <c r="I10" s="39"/>
      <c r="J10" s="40"/>
      <c r="K10" s="39"/>
      <c r="L10" s="39"/>
      <c r="M10" s="40"/>
      <c r="N10" s="40"/>
      <c r="O10" s="40"/>
      <c r="P10" s="40"/>
      <c r="Q10" s="40"/>
      <c r="R10" s="40"/>
      <c r="S10" s="74"/>
      <c r="T10" s="74"/>
      <c r="U10" s="74"/>
      <c r="V10" s="74"/>
      <c r="W10" s="74"/>
      <c r="X10" s="74"/>
      <c r="Y10" s="74"/>
      <c r="Z10" s="74"/>
      <c r="AA10" s="74"/>
      <c r="AB10" s="74"/>
      <c r="AC10" s="74"/>
      <c r="AD10" s="74"/>
      <c r="AE10" s="74"/>
    </row>
    <row r="12" spans="2:33" ht="25.5" customHeight="1" x14ac:dyDescent="0.25">
      <c r="B12" s="120" t="s">
        <v>165</v>
      </c>
      <c r="C12" s="120"/>
      <c r="D12" s="120"/>
      <c r="E12" s="120"/>
      <c r="F12" s="120"/>
      <c r="G12" s="120"/>
      <c r="H12" s="120"/>
      <c r="I12" s="120"/>
      <c r="J12" s="120"/>
      <c r="K12" s="120"/>
      <c r="L12" s="120"/>
      <c r="M12" s="120"/>
      <c r="N12" s="120"/>
      <c r="O12" s="120"/>
      <c r="P12" s="120"/>
      <c r="Q12" s="120"/>
      <c r="R12" s="120"/>
      <c r="S12" s="120"/>
    </row>
    <row r="13" spans="2:33" ht="80.25" customHeight="1" x14ac:dyDescent="0.25">
      <c r="B13" s="122" t="s">
        <v>178</v>
      </c>
      <c r="C13" s="122"/>
      <c r="D13" s="122"/>
      <c r="E13" s="122"/>
      <c r="F13" s="122"/>
      <c r="G13" s="122"/>
      <c r="H13" s="122"/>
      <c r="I13" s="122"/>
      <c r="J13" s="122"/>
      <c r="K13" s="122"/>
      <c r="L13" s="122"/>
      <c r="M13" s="122"/>
      <c r="N13" s="122"/>
      <c r="O13" s="122"/>
      <c r="P13" s="122"/>
      <c r="Q13" s="122"/>
      <c r="R13" s="122"/>
    </row>
  </sheetData>
  <autoFilter ref="B7:AE7"/>
  <mergeCells count="21">
    <mergeCell ref="B3:R3"/>
    <mergeCell ref="B5:B6"/>
    <mergeCell ref="C5:C6"/>
    <mergeCell ref="D5:D6"/>
    <mergeCell ref="E5:E6"/>
    <mergeCell ref="F5:F6"/>
    <mergeCell ref="G5:G6"/>
    <mergeCell ref="H5:H6"/>
    <mergeCell ref="I5:I6"/>
    <mergeCell ref="J5:J6"/>
    <mergeCell ref="Y5:Y6"/>
    <mergeCell ref="Z5:AD5"/>
    <mergeCell ref="AE5:AE6"/>
    <mergeCell ref="B12:S12"/>
    <mergeCell ref="B13:R13"/>
    <mergeCell ref="K5:K6"/>
    <mergeCell ref="L5:L6"/>
    <mergeCell ref="M5:M6"/>
    <mergeCell ref="N5:R5"/>
    <mergeCell ref="S5:S6"/>
    <mergeCell ref="T5:X5"/>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13"/>
  <sheetViews>
    <sheetView view="pageBreakPreview" zoomScale="90" zoomScaleNormal="100" zoomScaleSheetLayoutView="90" workbookViewId="0">
      <selection activeCell="O37" sqref="O37"/>
    </sheetView>
  </sheetViews>
  <sheetFormatPr defaultRowHeight="15" x14ac:dyDescent="0.25"/>
  <cols>
    <col min="2" max="2" width="7.5703125" customWidth="1"/>
    <col min="3" max="3" width="15.85546875" customWidth="1"/>
    <col min="4" max="4" width="49.140625" customWidth="1"/>
    <col min="5" max="5" width="15" customWidth="1"/>
    <col min="6" max="6" width="26.5703125" customWidth="1"/>
    <col min="7" max="7" width="21.140625" customWidth="1"/>
    <col min="8" max="8" width="18.42578125" customWidth="1"/>
    <col min="9" max="9" width="15.7109375" customWidth="1"/>
    <col min="10" max="10" width="17.140625" customWidth="1"/>
    <col min="11" max="12" width="17" customWidth="1"/>
    <col min="13" max="13" width="15.42578125" customWidth="1"/>
    <col min="14" max="14" width="10.42578125" customWidth="1"/>
    <col min="15" max="15" width="11.140625" customWidth="1"/>
    <col min="16" max="16" width="12.85546875" customWidth="1"/>
    <col min="17" max="17" width="10.85546875" customWidth="1"/>
    <col min="18" max="18" width="14.28515625" customWidth="1"/>
    <col min="19" max="19" width="20.140625" customWidth="1"/>
    <col min="20" max="20" width="12.42578125" customWidth="1"/>
    <col min="21" max="21" width="12" customWidth="1"/>
    <col min="22" max="22" width="12.140625" customWidth="1"/>
    <col min="23" max="23" width="11" customWidth="1"/>
    <col min="24" max="24" width="14" customWidth="1"/>
    <col min="25" max="25" width="20" customWidth="1"/>
    <col min="26" max="26" width="12.140625" customWidth="1"/>
    <col min="27" max="27" width="13.28515625" customWidth="1"/>
    <col min="28" max="28" width="16.42578125" customWidth="1"/>
    <col min="29" max="29" width="13.28515625" customWidth="1"/>
    <col min="30" max="30" width="15" customWidth="1"/>
    <col min="31" max="31" width="23.7109375" customWidth="1"/>
  </cols>
  <sheetData>
    <row r="2" spans="2:32" ht="15.75" customHeight="1" x14ac:dyDescent="0.25">
      <c r="R2" s="2" t="s">
        <v>179</v>
      </c>
      <c r="S2" s="2"/>
      <c r="T2" s="2"/>
      <c r="U2" s="2"/>
      <c r="V2" s="2"/>
      <c r="W2" s="2"/>
      <c r="X2" s="2"/>
      <c r="Y2" s="2"/>
      <c r="Z2" s="2"/>
      <c r="AA2" s="2"/>
      <c r="AB2" s="2"/>
      <c r="AC2" s="2"/>
      <c r="AD2" s="2"/>
      <c r="AE2" s="2"/>
      <c r="AF2" s="2"/>
    </row>
    <row r="3" spans="2:32" ht="81.75" customHeight="1" x14ac:dyDescent="0.25">
      <c r="B3" s="111" t="s">
        <v>180</v>
      </c>
      <c r="C3" s="111"/>
      <c r="D3" s="111"/>
      <c r="E3" s="111"/>
      <c r="F3" s="111"/>
      <c r="G3" s="111"/>
      <c r="H3" s="111"/>
      <c r="I3" s="111"/>
      <c r="J3" s="111"/>
      <c r="K3" s="111"/>
      <c r="L3" s="111"/>
      <c r="M3" s="111"/>
      <c r="N3" s="111"/>
      <c r="O3" s="111"/>
      <c r="P3" s="111"/>
      <c r="Q3" s="111"/>
    </row>
    <row r="5" spans="2:32" ht="38.25" customHeight="1" x14ac:dyDescent="0.25">
      <c r="B5" s="95" t="s">
        <v>1</v>
      </c>
      <c r="C5" s="95" t="s">
        <v>2</v>
      </c>
      <c r="D5" s="95" t="s">
        <v>3</v>
      </c>
      <c r="E5" s="95" t="s">
        <v>4</v>
      </c>
      <c r="F5" s="95" t="s">
        <v>181</v>
      </c>
      <c r="G5" s="95" t="s">
        <v>182</v>
      </c>
      <c r="H5" s="95" t="s">
        <v>8</v>
      </c>
      <c r="I5" s="95" t="s">
        <v>7</v>
      </c>
      <c r="J5" s="95" t="s">
        <v>99</v>
      </c>
      <c r="K5" s="98" t="s">
        <v>10</v>
      </c>
      <c r="L5" s="98" t="s">
        <v>11</v>
      </c>
      <c r="M5" s="98" t="s">
        <v>102</v>
      </c>
      <c r="N5" s="124" t="s">
        <v>13</v>
      </c>
      <c r="O5" s="125"/>
      <c r="P5" s="125"/>
      <c r="Q5" s="125"/>
      <c r="R5" s="126"/>
      <c r="S5" s="98" t="s">
        <v>103</v>
      </c>
      <c r="T5" s="124" t="s">
        <v>15</v>
      </c>
      <c r="U5" s="125"/>
      <c r="V5" s="125"/>
      <c r="W5" s="125"/>
      <c r="X5" s="126"/>
      <c r="Y5" s="98" t="s">
        <v>104</v>
      </c>
      <c r="Z5" s="124" t="s">
        <v>183</v>
      </c>
      <c r="AA5" s="125"/>
      <c r="AB5" s="125"/>
      <c r="AC5" s="125"/>
      <c r="AD5" s="126"/>
      <c r="AE5" s="98" t="s">
        <v>184</v>
      </c>
    </row>
    <row r="6" spans="2:32" ht="51" customHeight="1" x14ac:dyDescent="0.25">
      <c r="B6" s="95"/>
      <c r="C6" s="95"/>
      <c r="D6" s="95"/>
      <c r="E6" s="95"/>
      <c r="F6" s="95"/>
      <c r="G6" s="95"/>
      <c r="H6" s="95"/>
      <c r="I6" s="95"/>
      <c r="J6" s="95"/>
      <c r="K6" s="123"/>
      <c r="L6" s="123"/>
      <c r="M6" s="123"/>
      <c r="N6" s="127"/>
      <c r="O6" s="128"/>
      <c r="P6" s="128"/>
      <c r="Q6" s="128"/>
      <c r="R6" s="129"/>
      <c r="S6" s="123"/>
      <c r="T6" s="127"/>
      <c r="U6" s="128"/>
      <c r="V6" s="128"/>
      <c r="W6" s="128"/>
      <c r="X6" s="129"/>
      <c r="Y6" s="123"/>
      <c r="Z6" s="127"/>
      <c r="AA6" s="128"/>
      <c r="AB6" s="128"/>
      <c r="AC6" s="128"/>
      <c r="AD6" s="129"/>
      <c r="AE6" s="123"/>
    </row>
    <row r="7" spans="2:32" ht="65.25" customHeight="1" x14ac:dyDescent="0.25">
      <c r="B7" s="95"/>
      <c r="C7" s="95"/>
      <c r="D7" s="95"/>
      <c r="E7" s="95"/>
      <c r="F7" s="95"/>
      <c r="G7" s="95"/>
      <c r="H7" s="95"/>
      <c r="I7" s="95"/>
      <c r="J7" s="95"/>
      <c r="K7" s="99"/>
      <c r="L7" s="99"/>
      <c r="M7" s="99"/>
      <c r="N7" s="7">
        <v>2021</v>
      </c>
      <c r="O7" s="7">
        <v>2022</v>
      </c>
      <c r="P7" s="7">
        <v>2023</v>
      </c>
      <c r="Q7" s="7">
        <v>2024</v>
      </c>
      <c r="R7" s="7">
        <v>2025</v>
      </c>
      <c r="S7" s="99"/>
      <c r="T7" s="7">
        <v>2021</v>
      </c>
      <c r="U7" s="7">
        <v>2022</v>
      </c>
      <c r="V7" s="7">
        <v>2023</v>
      </c>
      <c r="W7" s="7">
        <v>2024</v>
      </c>
      <c r="X7" s="7">
        <v>2025</v>
      </c>
      <c r="Y7" s="99"/>
      <c r="Z7" s="7">
        <v>2021</v>
      </c>
      <c r="AA7" s="7">
        <v>2022</v>
      </c>
      <c r="AB7" s="7">
        <v>2023</v>
      </c>
      <c r="AC7" s="7">
        <v>2024</v>
      </c>
      <c r="AD7" s="7">
        <v>2025</v>
      </c>
      <c r="AE7" s="99"/>
    </row>
    <row r="8" spans="2:32" x14ac:dyDescent="0.25">
      <c r="B8" s="8">
        <v>1</v>
      </c>
      <c r="C8" s="8">
        <v>2</v>
      </c>
      <c r="D8" s="8">
        <v>3</v>
      </c>
      <c r="E8" s="8">
        <v>4</v>
      </c>
      <c r="F8" s="8">
        <v>5</v>
      </c>
      <c r="G8" s="8">
        <v>6</v>
      </c>
      <c r="H8" s="8">
        <v>7</v>
      </c>
      <c r="I8" s="8">
        <v>8</v>
      </c>
      <c r="J8" s="8">
        <v>9</v>
      </c>
      <c r="K8" s="8">
        <v>10</v>
      </c>
      <c r="L8" s="8">
        <v>11</v>
      </c>
      <c r="M8" s="8">
        <v>12</v>
      </c>
      <c r="N8" s="8">
        <v>13</v>
      </c>
      <c r="O8" s="8">
        <v>14</v>
      </c>
      <c r="P8" s="8">
        <v>15</v>
      </c>
      <c r="Q8" s="8">
        <v>16</v>
      </c>
      <c r="R8" s="8">
        <v>17</v>
      </c>
      <c r="S8" s="8">
        <v>18</v>
      </c>
      <c r="T8" s="8">
        <v>19</v>
      </c>
      <c r="U8" s="8">
        <v>20</v>
      </c>
      <c r="V8" s="8">
        <v>21</v>
      </c>
      <c r="W8" s="8">
        <v>22</v>
      </c>
      <c r="X8" s="8">
        <v>23</v>
      </c>
      <c r="Y8" s="8">
        <v>24</v>
      </c>
      <c r="Z8" s="8">
        <v>25</v>
      </c>
      <c r="AA8" s="8">
        <v>26</v>
      </c>
      <c r="AB8" s="8">
        <v>27</v>
      </c>
      <c r="AC8" s="8">
        <v>28</v>
      </c>
      <c r="AD8" s="8">
        <v>29</v>
      </c>
      <c r="AE8" s="8">
        <v>30</v>
      </c>
    </row>
    <row r="9" spans="2:32" x14ac:dyDescent="0.25">
      <c r="B9" s="40"/>
      <c r="C9" s="40"/>
      <c r="D9" s="40"/>
      <c r="E9" s="40"/>
      <c r="F9" s="40"/>
      <c r="G9" s="40"/>
      <c r="H9" s="40"/>
      <c r="I9" s="40"/>
      <c r="J9" s="40"/>
      <c r="K9" s="40"/>
      <c r="L9" s="40"/>
      <c r="M9" s="40"/>
      <c r="N9" s="40"/>
      <c r="O9" s="40"/>
      <c r="P9" s="40"/>
      <c r="Q9" s="40"/>
      <c r="R9" s="40"/>
      <c r="S9" s="40"/>
      <c r="T9" s="40"/>
      <c r="U9" s="40"/>
      <c r="V9" s="40"/>
      <c r="W9" s="40"/>
      <c r="X9" s="40"/>
      <c r="Y9" s="74"/>
      <c r="Z9" s="74"/>
      <c r="AA9" s="74"/>
      <c r="AB9" s="74"/>
      <c r="AC9" s="74"/>
      <c r="AD9" s="74"/>
      <c r="AE9" s="74"/>
    </row>
    <row r="10" spans="2:32" x14ac:dyDescent="0.25">
      <c r="B10" s="40"/>
      <c r="C10" s="40"/>
      <c r="D10" s="40"/>
      <c r="E10" s="40"/>
      <c r="F10" s="40"/>
      <c r="G10" s="40"/>
      <c r="H10" s="40"/>
      <c r="I10" s="40"/>
      <c r="J10" s="40"/>
      <c r="K10" s="40"/>
      <c r="L10" s="40"/>
      <c r="M10" s="40"/>
      <c r="N10" s="40"/>
      <c r="O10" s="40"/>
      <c r="P10" s="40"/>
      <c r="Q10" s="40"/>
      <c r="R10" s="40"/>
      <c r="S10" s="40"/>
      <c r="T10" s="40"/>
      <c r="U10" s="40"/>
      <c r="V10" s="40"/>
      <c r="W10" s="40"/>
      <c r="X10" s="40"/>
      <c r="Y10" s="74"/>
      <c r="Z10" s="74"/>
      <c r="AA10" s="74"/>
      <c r="AB10" s="74"/>
      <c r="AC10" s="74"/>
      <c r="AD10" s="74"/>
      <c r="AE10" s="74"/>
    </row>
    <row r="11" spans="2:32" x14ac:dyDescent="0.25">
      <c r="B11" s="40"/>
      <c r="C11" s="40" t="s">
        <v>94</v>
      </c>
      <c r="D11" s="39"/>
      <c r="E11" s="39"/>
      <c r="F11" s="39"/>
      <c r="G11" s="39"/>
      <c r="H11" s="39"/>
      <c r="I11" s="39"/>
      <c r="J11" s="40"/>
      <c r="K11" s="39"/>
      <c r="L11" s="40"/>
      <c r="M11" s="40"/>
      <c r="N11" s="40"/>
      <c r="O11" s="40"/>
      <c r="P11" s="40"/>
      <c r="Q11" s="40"/>
      <c r="R11" s="40"/>
      <c r="S11" s="40"/>
      <c r="T11" s="40"/>
      <c r="U11" s="40"/>
      <c r="V11" s="40"/>
      <c r="W11" s="40"/>
      <c r="X11" s="40"/>
      <c r="Y11" s="74"/>
      <c r="Z11" s="74"/>
      <c r="AA11" s="74"/>
      <c r="AB11" s="74"/>
      <c r="AC11" s="74"/>
      <c r="AD11" s="74"/>
      <c r="AE11" s="74"/>
    </row>
    <row r="13" spans="2:32" ht="83.25" customHeight="1" x14ac:dyDescent="0.25">
      <c r="B13" s="122" t="s">
        <v>185</v>
      </c>
      <c r="C13" s="122"/>
      <c r="D13" s="122"/>
      <c r="E13" s="122"/>
      <c r="F13" s="122"/>
      <c r="G13" s="122"/>
      <c r="H13" s="122"/>
      <c r="I13" s="122"/>
      <c r="J13" s="122"/>
      <c r="K13" s="122"/>
      <c r="L13" s="122"/>
      <c r="M13" s="122"/>
      <c r="N13" s="122"/>
      <c r="O13" s="122"/>
      <c r="P13" s="122"/>
      <c r="Q13" s="122"/>
      <c r="R13" s="122"/>
    </row>
  </sheetData>
  <autoFilter ref="B8:AE8"/>
  <mergeCells count="20">
    <mergeCell ref="B3:Q3"/>
    <mergeCell ref="B5:B7"/>
    <mergeCell ref="C5:C7"/>
    <mergeCell ref="D5:D7"/>
    <mergeCell ref="E5:E7"/>
    <mergeCell ref="F5:F7"/>
    <mergeCell ref="G5:G7"/>
    <mergeCell ref="H5:H7"/>
    <mergeCell ref="I5:I7"/>
    <mergeCell ref="J5:J7"/>
    <mergeCell ref="Y5:Y7"/>
    <mergeCell ref="Z5:AD6"/>
    <mergeCell ref="AE5:AE7"/>
    <mergeCell ref="B13:R13"/>
    <mergeCell ref="K5:K7"/>
    <mergeCell ref="L5:L7"/>
    <mergeCell ref="M5:M7"/>
    <mergeCell ref="N5:R6"/>
    <mergeCell ref="S5:S7"/>
    <mergeCell ref="T5:X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6</vt:i4>
      </vt:variant>
    </vt:vector>
  </HeadingPairs>
  <TitlesOfParts>
    <vt:vector size="11" baseType="lpstr">
      <vt:lpstr>7.1 приложение</vt:lpstr>
      <vt:lpstr>7.2 приложение</vt:lpstr>
      <vt:lpstr>7.1.1 приложение</vt:lpstr>
      <vt:lpstr>7.3 приложение</vt:lpstr>
      <vt:lpstr>7.4 приложение</vt:lpstr>
      <vt:lpstr>'7.1 приложение'!Заголовки_для_печати</vt:lpstr>
      <vt:lpstr>'7.2 приложение'!Заголовки_для_печати</vt:lpstr>
      <vt:lpstr>'7.1 приложение'!Область_печати</vt:lpstr>
      <vt:lpstr>'7.2 приложение'!Область_печати</vt:lpstr>
      <vt:lpstr>'7.3 приложение'!Область_печати</vt:lpstr>
      <vt:lpstr>'7.4 приложение'!Область_печати</vt:lpstr>
    </vt:vector>
  </TitlesOfParts>
  <Company>PNO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Винограденко Юлия Николаевна</dc:creator>
  <cp:lastModifiedBy>Винограденко Юлия Николаевна</cp:lastModifiedBy>
  <dcterms:created xsi:type="dcterms:W3CDTF">2023-07-03T05:12:26Z</dcterms:created>
  <dcterms:modified xsi:type="dcterms:W3CDTF">2024-01-19T04:36:58Z</dcterms:modified>
</cp:coreProperties>
</file>