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Мои документы\МодернизацияПервичного Звена 2021-2025\ДС 19 ПУС 2025_Оборудование\Программа на утверждение (ПУС 2025_546-ОЗ)\"/>
    </mc:Choice>
  </mc:AlternateContent>
  <bookViews>
    <workbookView xWindow="0" yWindow="0" windowWidth="28800" windowHeight="11700" tabRatio="751" activeTab="3"/>
  </bookViews>
  <sheets>
    <sheet name="7.1 приложение" sheetId="1" r:id="rId1"/>
    <sheet name="7.1.1 приложение" sheetId="6" r:id="rId2"/>
    <sheet name="7.1.2 приложение" sheetId="10" r:id="rId3"/>
    <sheet name="7.2 приложение" sheetId="2" r:id="rId4"/>
    <sheet name="7.2.1 приложение" sheetId="7" r:id="rId5"/>
    <sheet name="7.3 приложение" sheetId="11" r:id="rId6"/>
    <sheet name="7.3.1 приложение" sheetId="8" r:id="rId7"/>
    <sheet name="7.4 приложение" sheetId="12" r:id="rId8"/>
    <sheet name="7.4.1 приложение" sheetId="9" r:id="rId9"/>
  </sheets>
  <definedNames>
    <definedName name="_xlnm._FilterDatabase" localSheetId="0" hidden="1">'7.1 приложение'!$B$9:$AL$35</definedName>
    <definedName name="_xlnm._FilterDatabase" localSheetId="1" hidden="1">'7.1.1 приложение'!$B$8:$AL$8</definedName>
    <definedName name="_xlnm._FilterDatabase" localSheetId="2" hidden="1">'7.1.2 приложение'!$B$7:$AL$7</definedName>
    <definedName name="_xlnm._FilterDatabase" localSheetId="3" hidden="1">'7.2 приложение'!$B$7:$AL$31</definedName>
    <definedName name="_xlnm._FilterDatabase" localSheetId="4" hidden="1">'7.2.1 приложение'!$B$7:$AL$7</definedName>
    <definedName name="_xlnm._FilterDatabase" localSheetId="5" hidden="1">'7.3 приложение'!$B$7:$AL$7</definedName>
    <definedName name="_xlnm._FilterDatabase" localSheetId="6" hidden="1">'7.3.1 приложение'!$B$7:$AL$7</definedName>
    <definedName name="_xlnm._FilterDatabase" localSheetId="7" hidden="1">'7.4 приложение'!$B$8:$AL$8</definedName>
    <definedName name="_xlnm._FilterDatabase" localSheetId="8" hidden="1">'7.4.1 приложение'!$B$8:$AL$8</definedName>
    <definedName name="_xlnm.Print_Titles" localSheetId="0">'7.1 приложение'!$B:$B</definedName>
    <definedName name="_xlnm.Print_Titles" localSheetId="3">'7.2 приложение'!$B:$B</definedName>
    <definedName name="_xlnm.Print_Area" localSheetId="0">'7.1 приложение'!$A$1:$AX$35</definedName>
    <definedName name="_xlnm.Print_Area" localSheetId="1">'7.1.1 приложение'!$A$1:$AM$18</definedName>
    <definedName name="_xlnm.Print_Area" localSheetId="3">'7.2 приложение'!$A$1:$AL$34</definedName>
    <definedName name="_xlnm.Print_Area" localSheetId="4">'7.2.1 приложение'!$A$1:$AL$16</definedName>
    <definedName name="_xlnm.Print_Area" localSheetId="5">'7.3 приложение'!$A$1:$AL$13</definedName>
    <definedName name="_xlnm.Print_Area" localSheetId="6">'7.3.1 приложение'!$A$1:$AL$13</definedName>
    <definedName name="_xlnm.Print_Area" localSheetId="7">'7.4 приложение'!$A$1:$AL$13</definedName>
    <definedName name="_xlnm.Print_Area" localSheetId="8">'7.4.1 приложение'!$A$1:$AL$13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7" i="1" l="1"/>
  <c r="AW27" i="1" l="1"/>
  <c r="AW14" i="1"/>
  <c r="AC11" i="1" l="1"/>
  <c r="W11" i="1"/>
  <c r="AF34" i="1" l="1"/>
  <c r="AG34" i="1"/>
  <c r="AH34" i="1"/>
  <c r="AI34" i="1"/>
  <c r="AJ34" i="1"/>
  <c r="Q14" i="1" l="1"/>
  <c r="Q11" i="1"/>
  <c r="J36" i="2" l="1"/>
  <c r="K36" i="2"/>
  <c r="L36" i="2"/>
  <c r="Z9" i="2" l="1"/>
  <c r="AA9" i="2"/>
  <c r="AB9" i="2"/>
  <c r="AC9" i="2"/>
  <c r="AD9" i="2"/>
  <c r="Z10" i="2"/>
  <c r="AA10" i="2"/>
  <c r="AB10" i="2"/>
  <c r="AC10" i="2"/>
  <c r="AD10" i="2"/>
  <c r="Z11" i="2"/>
  <c r="AA11" i="2"/>
  <c r="AB11" i="2"/>
  <c r="AC11" i="2"/>
  <c r="Z12" i="2"/>
  <c r="Y12" i="2" s="1"/>
  <c r="AA12" i="2"/>
  <c r="AB12" i="2"/>
  <c r="AC12" i="2"/>
  <c r="AD12" i="2"/>
  <c r="Z13" i="2"/>
  <c r="AA13" i="2"/>
  <c r="AB13" i="2"/>
  <c r="AC13" i="2"/>
  <c r="AD13" i="2"/>
  <c r="Z14" i="2"/>
  <c r="AA14" i="2"/>
  <c r="AB14" i="2"/>
  <c r="AC14" i="2"/>
  <c r="AD14" i="2"/>
  <c r="Z15" i="2"/>
  <c r="AA15" i="2"/>
  <c r="AB15" i="2"/>
  <c r="AC15" i="2"/>
  <c r="AD15" i="2"/>
  <c r="Z16" i="2"/>
  <c r="AA16" i="2"/>
  <c r="AB16" i="2"/>
  <c r="AC16" i="2"/>
  <c r="AD16" i="2"/>
  <c r="Z17" i="2"/>
  <c r="AA17" i="2"/>
  <c r="AB17" i="2"/>
  <c r="AC17" i="2"/>
  <c r="AD17" i="2"/>
  <c r="Z18" i="2"/>
  <c r="Y18" i="2" s="1"/>
  <c r="AA18" i="2"/>
  <c r="AB18" i="2"/>
  <c r="AC18" i="2"/>
  <c r="AD18" i="2"/>
  <c r="Z19" i="2"/>
  <c r="AA19" i="2"/>
  <c r="Y19" i="2" s="1"/>
  <c r="AB19" i="2"/>
  <c r="AC19" i="2"/>
  <c r="AD19" i="2"/>
  <c r="Z20" i="2"/>
  <c r="AA20" i="2"/>
  <c r="AB20" i="2"/>
  <c r="AC20" i="2"/>
  <c r="AD20" i="2"/>
  <c r="Z21" i="2"/>
  <c r="AA21" i="2"/>
  <c r="AB21" i="2"/>
  <c r="AC21" i="2"/>
  <c r="AD21" i="2"/>
  <c r="Z22" i="2"/>
  <c r="AA22" i="2"/>
  <c r="AB22" i="2"/>
  <c r="AC22" i="2"/>
  <c r="AD22" i="2"/>
  <c r="Z23" i="2"/>
  <c r="AA23" i="2"/>
  <c r="AB23" i="2"/>
  <c r="AC23" i="2"/>
  <c r="AD23" i="2"/>
  <c r="Z24" i="2"/>
  <c r="Y24" i="2" s="1"/>
  <c r="AA24" i="2"/>
  <c r="AB24" i="2"/>
  <c r="AC24" i="2"/>
  <c r="AD24" i="2"/>
  <c r="Z25" i="2"/>
  <c r="AA25" i="2"/>
  <c r="Y25" i="2" s="1"/>
  <c r="AB25" i="2"/>
  <c r="AC25" i="2"/>
  <c r="AD25" i="2"/>
  <c r="Z26" i="2"/>
  <c r="AA26" i="2"/>
  <c r="AB26" i="2"/>
  <c r="AC26" i="2"/>
  <c r="AD26" i="2"/>
  <c r="Z27" i="2"/>
  <c r="AA27" i="2"/>
  <c r="AB27" i="2"/>
  <c r="AC27" i="2"/>
  <c r="AD27" i="2"/>
  <c r="Z28" i="2"/>
  <c r="AA28" i="2"/>
  <c r="AB28" i="2"/>
  <c r="AC28" i="2"/>
  <c r="AD28" i="2"/>
  <c r="Z29" i="2"/>
  <c r="AA29" i="2"/>
  <c r="AB29" i="2"/>
  <c r="AD29" i="2"/>
  <c r="Z30" i="2"/>
  <c r="AA30" i="2"/>
  <c r="AB30" i="2"/>
  <c r="AD30" i="2"/>
  <c r="AA8" i="2"/>
  <c r="AB8" i="2"/>
  <c r="AC8" i="2"/>
  <c r="AC31" i="2" s="1"/>
  <c r="AC36" i="2" s="1"/>
  <c r="AD8" i="2"/>
  <c r="Z8" i="2"/>
  <c r="Z11" i="1"/>
  <c r="AA11" i="1"/>
  <c r="AB11" i="1"/>
  <c r="AD11" i="1"/>
  <c r="Z12" i="1"/>
  <c r="AA12" i="1"/>
  <c r="AB12" i="1"/>
  <c r="AC12" i="1"/>
  <c r="AD12" i="1"/>
  <c r="Z13" i="1"/>
  <c r="AA13" i="1"/>
  <c r="AB13" i="1"/>
  <c r="AC13" i="1"/>
  <c r="AD13" i="1"/>
  <c r="Z14" i="1"/>
  <c r="AA14" i="1"/>
  <c r="AB14" i="1"/>
  <c r="AD14" i="1"/>
  <c r="Z15" i="1"/>
  <c r="AA15" i="1"/>
  <c r="AB15" i="1"/>
  <c r="AC15" i="1"/>
  <c r="AD15" i="1"/>
  <c r="Z16" i="1"/>
  <c r="AA16" i="1"/>
  <c r="AB16" i="1"/>
  <c r="AC16" i="1"/>
  <c r="AD16" i="1"/>
  <c r="Z17" i="1"/>
  <c r="AA17" i="1"/>
  <c r="AB17" i="1"/>
  <c r="AC17" i="1"/>
  <c r="AD17" i="1"/>
  <c r="Z18" i="1"/>
  <c r="AA18" i="1"/>
  <c r="AB18" i="1"/>
  <c r="AC18" i="1"/>
  <c r="AD18" i="1"/>
  <c r="Z19" i="1"/>
  <c r="AA19" i="1"/>
  <c r="AB19" i="1"/>
  <c r="AC19" i="1"/>
  <c r="AD19" i="1"/>
  <c r="Z20" i="1"/>
  <c r="AA20" i="1"/>
  <c r="AB20" i="1"/>
  <c r="AC20" i="1"/>
  <c r="AD20" i="1"/>
  <c r="Z21" i="1"/>
  <c r="AA21" i="1"/>
  <c r="AB21" i="1"/>
  <c r="AC21" i="1"/>
  <c r="AD21" i="1"/>
  <c r="Z22" i="1"/>
  <c r="AA22" i="1"/>
  <c r="AB22" i="1"/>
  <c r="AC22" i="1"/>
  <c r="AD22" i="1"/>
  <c r="Z23" i="1"/>
  <c r="AA23" i="1"/>
  <c r="AB23" i="1"/>
  <c r="AC23" i="1"/>
  <c r="AD23" i="1"/>
  <c r="Z24" i="1"/>
  <c r="AA24" i="1"/>
  <c r="AB24" i="1"/>
  <c r="AC24" i="1"/>
  <c r="AD24" i="1"/>
  <c r="Z25" i="1"/>
  <c r="AA25" i="1"/>
  <c r="AB25" i="1"/>
  <c r="AC25" i="1"/>
  <c r="AD25" i="1"/>
  <c r="Z26" i="1"/>
  <c r="AA26" i="1"/>
  <c r="AB26" i="1"/>
  <c r="AC26" i="1"/>
  <c r="AD26" i="1"/>
  <c r="Z27" i="1"/>
  <c r="AA27" i="1"/>
  <c r="AB27" i="1"/>
  <c r="AC27" i="1"/>
  <c r="AD27" i="1"/>
  <c r="Z28" i="1"/>
  <c r="AA28" i="1"/>
  <c r="AB28" i="1"/>
  <c r="AC28" i="1"/>
  <c r="AD28" i="1"/>
  <c r="Z29" i="1"/>
  <c r="AA29" i="1"/>
  <c r="AB29" i="1"/>
  <c r="AC29" i="1"/>
  <c r="AD29" i="1"/>
  <c r="Z30" i="1"/>
  <c r="AA30" i="1"/>
  <c r="AB30" i="1"/>
  <c r="AC30" i="1"/>
  <c r="AD30" i="1"/>
  <c r="Z31" i="1"/>
  <c r="AA31" i="1"/>
  <c r="AB31" i="1"/>
  <c r="AC31" i="1"/>
  <c r="AD31" i="1"/>
  <c r="Z32" i="1"/>
  <c r="AA32" i="1"/>
  <c r="AB32" i="1"/>
  <c r="AC32" i="1"/>
  <c r="AD32" i="1"/>
  <c r="Z33" i="1"/>
  <c r="AA33" i="1"/>
  <c r="AB33" i="1"/>
  <c r="AC33" i="1"/>
  <c r="AD33" i="1"/>
  <c r="AA10" i="1"/>
  <c r="AB10" i="1"/>
  <c r="AC10" i="1"/>
  <c r="AD10" i="1"/>
  <c r="Z10" i="1"/>
  <c r="M16" i="1"/>
  <c r="Y27" i="1" l="1"/>
  <c r="Y21" i="1"/>
  <c r="Y12" i="1"/>
  <c r="Y15" i="1"/>
  <c r="Y28" i="2"/>
  <c r="Y26" i="2"/>
  <c r="Y22" i="2"/>
  <c r="Y20" i="2"/>
  <c r="Y16" i="2"/>
  <c r="Y14" i="2"/>
  <c r="Y10" i="2"/>
  <c r="Y27" i="2"/>
  <c r="Y21" i="2"/>
  <c r="Y15" i="2"/>
  <c r="Y9" i="2"/>
  <c r="AA31" i="2"/>
  <c r="AA36" i="2" s="1"/>
  <c r="Y29" i="2"/>
  <c r="Y23" i="2"/>
  <c r="Y17" i="2"/>
  <c r="Y30" i="2"/>
  <c r="Y30" i="1"/>
  <c r="Y24" i="1"/>
  <c r="Y18" i="1"/>
  <c r="AC34" i="1"/>
  <c r="Y13" i="1"/>
  <c r="Y31" i="1"/>
  <c r="Y25" i="1"/>
  <c r="Y19" i="1"/>
  <c r="Y33" i="1"/>
  <c r="Y32" i="1"/>
  <c r="Y28" i="1"/>
  <c r="Y26" i="1"/>
  <c r="Y22" i="1"/>
  <c r="Y20" i="1"/>
  <c r="Y16" i="1"/>
  <c r="Z34" i="1"/>
  <c r="Y29" i="1"/>
  <c r="Y23" i="1"/>
  <c r="Y17" i="1"/>
  <c r="Y11" i="1"/>
  <c r="AB31" i="2"/>
  <c r="AB36" i="2" s="1"/>
  <c r="Y13" i="2"/>
  <c r="Y8" i="2"/>
  <c r="Z31" i="2"/>
  <c r="Z36" i="2" s="1"/>
  <c r="AB34" i="1"/>
  <c r="Y14" i="1"/>
  <c r="AD34" i="1"/>
  <c r="AA34" i="1"/>
  <c r="Y10" i="1"/>
  <c r="R11" i="2"/>
  <c r="AD11" i="2" s="1"/>
  <c r="AD31" i="2" s="1"/>
  <c r="AD36" i="2" s="1"/>
  <c r="Y11" i="2" l="1"/>
  <c r="Y31" i="2" s="1"/>
  <c r="Y36" i="2" s="1"/>
  <c r="Y34" i="1"/>
  <c r="AX34" i="1" l="1"/>
  <c r="AX37" i="1" s="1"/>
  <c r="AW34" i="1"/>
  <c r="AW42" i="1" s="1"/>
  <c r="AV34" i="1"/>
  <c r="AV42" i="1" s="1"/>
  <c r="AU34" i="1"/>
  <c r="AU37" i="1" s="1"/>
  <c r="AT34" i="1"/>
  <c r="AT37" i="1" s="1"/>
  <c r="AS34" i="1"/>
  <c r="AS37" i="1" s="1"/>
  <c r="AR34" i="1"/>
  <c r="AR37" i="1" s="1"/>
  <c r="AQ34" i="1"/>
  <c r="AQ37" i="1" s="1"/>
  <c r="AP34" i="1"/>
  <c r="AP37" i="1" s="1"/>
  <c r="AO34" i="1"/>
  <c r="AO37" i="1" s="1"/>
  <c r="AN34" i="1"/>
  <c r="AN37" i="1" s="1"/>
  <c r="AF8" i="2"/>
  <c r="AF10" i="2"/>
  <c r="AI11" i="2"/>
  <c r="AF12" i="2"/>
  <c r="AF13" i="2"/>
  <c r="AF15" i="2"/>
  <c r="AI16" i="2"/>
  <c r="AF17" i="2"/>
  <c r="AF18" i="2"/>
  <c r="AF19" i="2"/>
  <c r="AF20" i="2"/>
  <c r="AF21" i="2"/>
  <c r="AF22" i="2"/>
  <c r="AF23" i="2"/>
  <c r="AF24" i="2"/>
  <c r="AF25" i="2"/>
  <c r="AF26" i="2"/>
  <c r="AF27" i="2"/>
  <c r="AG28" i="2"/>
  <c r="AG31" i="2" s="1"/>
  <c r="AH28" i="2"/>
  <c r="AH29" i="2"/>
  <c r="AG30" i="2"/>
  <c r="AH30" i="2"/>
  <c r="AJ31" i="2"/>
  <c r="AV37" i="1" l="1"/>
  <c r="AW37" i="1"/>
  <c r="AI31" i="2"/>
  <c r="AH31" i="2"/>
  <c r="AF31" i="2"/>
  <c r="I31" i="2" l="1"/>
  <c r="I36" i="2" s="1"/>
  <c r="AE11" i="1" l="1"/>
  <c r="AE12" i="1"/>
  <c r="AE13" i="1"/>
  <c r="AE14" i="1"/>
  <c r="AE15" i="1"/>
  <c r="AE16" i="1"/>
  <c r="AE17" i="1"/>
  <c r="AE18" i="1"/>
  <c r="AE19" i="1"/>
  <c r="AE20" i="1"/>
  <c r="AE21" i="1"/>
  <c r="AE22" i="1"/>
  <c r="AE23" i="1"/>
  <c r="AE24" i="1"/>
  <c r="AE25" i="1"/>
  <c r="AE26" i="1"/>
  <c r="AE27" i="1"/>
  <c r="AE28" i="1"/>
  <c r="AE29" i="1"/>
  <c r="AE30" i="1"/>
  <c r="AE31" i="1"/>
  <c r="AE32" i="1"/>
  <c r="AE33" i="1"/>
  <c r="AE10" i="1"/>
  <c r="X31" i="2" l="1"/>
  <c r="X36" i="2" s="1"/>
  <c r="W31" i="2"/>
  <c r="W36" i="2" s="1"/>
  <c r="V31" i="2"/>
  <c r="V36" i="2" s="1"/>
  <c r="U31" i="2"/>
  <c r="U36" i="2" s="1"/>
  <c r="T31" i="2"/>
  <c r="T36" i="2" s="1"/>
  <c r="R31" i="2"/>
  <c r="R36" i="2" s="1"/>
  <c r="Q31" i="2"/>
  <c r="Q36" i="2" s="1"/>
  <c r="P31" i="2"/>
  <c r="P36" i="2" s="1"/>
  <c r="O31" i="2"/>
  <c r="O36" i="2" s="1"/>
  <c r="N31" i="2"/>
  <c r="N36" i="2" s="1"/>
  <c r="AE30" i="2"/>
  <c r="S30" i="2"/>
  <c r="AK30" i="2" s="1"/>
  <c r="M30" i="2"/>
  <c r="AE29" i="2"/>
  <c r="S29" i="2"/>
  <c r="AK29" i="2" s="1"/>
  <c r="M29" i="2"/>
  <c r="AE28" i="2"/>
  <c r="S28" i="2"/>
  <c r="AK28" i="2" s="1"/>
  <c r="M28" i="2"/>
  <c r="AE27" i="2"/>
  <c r="S27" i="2"/>
  <c r="AK27" i="2" s="1"/>
  <c r="M27" i="2"/>
  <c r="AE26" i="2"/>
  <c r="S26" i="2"/>
  <c r="AK26" i="2" s="1"/>
  <c r="M26" i="2"/>
  <c r="AE25" i="2"/>
  <c r="S25" i="2"/>
  <c r="AK25" i="2" s="1"/>
  <c r="M25" i="2"/>
  <c r="AE24" i="2"/>
  <c r="S24" i="2"/>
  <c r="AK24" i="2" s="1"/>
  <c r="M24" i="2"/>
  <c r="AE23" i="2"/>
  <c r="S23" i="2"/>
  <c r="AK23" i="2" s="1"/>
  <c r="M23" i="2"/>
  <c r="AE22" i="2"/>
  <c r="S22" i="2"/>
  <c r="AK22" i="2" s="1"/>
  <c r="M22" i="2"/>
  <c r="AE21" i="2"/>
  <c r="S21" i="2"/>
  <c r="AK21" i="2" s="1"/>
  <c r="M21" i="2"/>
  <c r="AE20" i="2"/>
  <c r="S20" i="2"/>
  <c r="AK20" i="2" s="1"/>
  <c r="M20" i="2"/>
  <c r="AE19" i="2"/>
  <c r="S19" i="2"/>
  <c r="AK19" i="2" s="1"/>
  <c r="M19" i="2"/>
  <c r="AE18" i="2"/>
  <c r="S18" i="2"/>
  <c r="AK18" i="2" s="1"/>
  <c r="M18" i="2"/>
  <c r="AE17" i="2"/>
  <c r="S17" i="2"/>
  <c r="AK17" i="2" s="1"/>
  <c r="M17" i="2"/>
  <c r="AE16" i="2"/>
  <c r="S16" i="2"/>
  <c r="AK16" i="2" s="1"/>
  <c r="M16" i="2"/>
  <c r="AE15" i="2"/>
  <c r="S15" i="2"/>
  <c r="AK15" i="2" s="1"/>
  <c r="M15" i="2"/>
  <c r="AE14" i="2"/>
  <c r="S14" i="2"/>
  <c r="AK14" i="2" s="1"/>
  <c r="M14" i="2"/>
  <c r="AE13" i="2"/>
  <c r="S13" i="2"/>
  <c r="AK13" i="2" s="1"/>
  <c r="M13" i="2"/>
  <c r="AE12" i="2"/>
  <c r="S12" i="2"/>
  <c r="AK12" i="2" s="1"/>
  <c r="M12" i="2"/>
  <c r="AE11" i="2"/>
  <c r="S11" i="2"/>
  <c r="AK11" i="2" s="1"/>
  <c r="M11" i="2"/>
  <c r="AE10" i="2"/>
  <c r="S10" i="2"/>
  <c r="AK10" i="2" s="1"/>
  <c r="M10" i="2"/>
  <c r="AE9" i="2"/>
  <c r="S9" i="2"/>
  <c r="AK9" i="2" s="1"/>
  <c r="M9" i="2"/>
  <c r="AE8" i="2"/>
  <c r="S8" i="2"/>
  <c r="AK8" i="2" s="1"/>
  <c r="M8" i="2"/>
  <c r="X34" i="1"/>
  <c r="W34" i="1"/>
  <c r="V34" i="1"/>
  <c r="U34" i="1"/>
  <c r="T34" i="1"/>
  <c r="R34" i="1"/>
  <c r="Q34" i="1"/>
  <c r="P34" i="1"/>
  <c r="O34" i="1"/>
  <c r="N34" i="1"/>
  <c r="J34" i="1"/>
  <c r="S33" i="1"/>
  <c r="AK33" i="1" s="1"/>
  <c r="M33" i="1"/>
  <c r="S32" i="1"/>
  <c r="AK32" i="1" s="1"/>
  <c r="M32" i="1"/>
  <c r="S31" i="1"/>
  <c r="AK31" i="1" s="1"/>
  <c r="M31" i="1"/>
  <c r="S30" i="1"/>
  <c r="AK30" i="1" s="1"/>
  <c r="M30" i="1"/>
  <c r="S29" i="1"/>
  <c r="AK29" i="1" s="1"/>
  <c r="M29" i="1"/>
  <c r="S28" i="1"/>
  <c r="AK28" i="1" s="1"/>
  <c r="M28" i="1"/>
  <c r="S27" i="1"/>
  <c r="AK27" i="1" s="1"/>
  <c r="M27" i="1"/>
  <c r="S26" i="1"/>
  <c r="AK26" i="1" s="1"/>
  <c r="M26" i="1"/>
  <c r="S25" i="1"/>
  <c r="AK25" i="1" s="1"/>
  <c r="M25" i="1"/>
  <c r="S24" i="1"/>
  <c r="AK24" i="1" s="1"/>
  <c r="M24" i="1"/>
  <c r="S23" i="1"/>
  <c r="AK23" i="1" s="1"/>
  <c r="M23" i="1"/>
  <c r="S22" i="1"/>
  <c r="AK22" i="1" s="1"/>
  <c r="M22" i="1"/>
  <c r="S21" i="1"/>
  <c r="AK21" i="1" s="1"/>
  <c r="M21" i="1"/>
  <c r="S20" i="1"/>
  <c r="AK20" i="1" s="1"/>
  <c r="M20" i="1"/>
  <c r="S19" i="1"/>
  <c r="AK19" i="1" s="1"/>
  <c r="M19" i="1"/>
  <c r="S18" i="1"/>
  <c r="AK18" i="1" s="1"/>
  <c r="M18" i="1"/>
  <c r="S17" i="1"/>
  <c r="AK17" i="1" s="1"/>
  <c r="M17" i="1"/>
  <c r="S16" i="1"/>
  <c r="AK16" i="1" s="1"/>
  <c r="S15" i="1"/>
  <c r="AK15" i="1" s="1"/>
  <c r="M15" i="1"/>
  <c r="S14" i="1"/>
  <c r="AK14" i="1" s="1"/>
  <c r="M14" i="1"/>
  <c r="S13" i="1"/>
  <c r="AK13" i="1" s="1"/>
  <c r="M13" i="1"/>
  <c r="S12" i="1"/>
  <c r="AK12" i="1" s="1"/>
  <c r="M12" i="1"/>
  <c r="S11" i="1"/>
  <c r="AK11" i="1" s="1"/>
  <c r="M11" i="1"/>
  <c r="S10" i="1"/>
  <c r="AK10" i="1" s="1"/>
  <c r="M10" i="1"/>
  <c r="AK31" i="2" l="1"/>
  <c r="AK34" i="1"/>
  <c r="S34" i="1"/>
  <c r="M34" i="1"/>
  <c r="S31" i="2"/>
  <c r="S36" i="2" s="1"/>
  <c r="M31" i="2"/>
  <c r="M36" i="2" s="1"/>
  <c r="AE31" i="2"/>
  <c r="AE34" i="1"/>
</calcChain>
</file>

<file path=xl/sharedStrings.xml><?xml version="1.0" encoding="utf-8"?>
<sst xmlns="http://schemas.openxmlformats.org/spreadsheetml/2006/main" count="522" uniqueCount="228">
  <si>
    <t xml:space="preserve">Строительство (реконструкция)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 
</t>
  </si>
  <si>
    <t>№ п/п</t>
  </si>
  <si>
    <t>Наименование юридического лица (полностью)</t>
  </si>
  <si>
    <t>Наименование объекта (РБ (в т.ч. центральные, межрайонные), УБ, поликлиники, детские поликлиники, поликлинические подразделения, амбулатории (в т.ч. врачебные, центры (отделения) общей врачебной практики (семейной медицины), ФАП, ФП, фельдшерские здравпункты, городские больницы, детские городские больницы, областные (республиканские) больницы, центры консультативно-диагностические, (поликлиники консультативно-диагностические), центры консультативно-диагностические детские , (поликлиники консультативно-диагностические детские), дневной стационар, прочие (переход между стационаром)</t>
  </si>
  <si>
    <t>Адрес объекта</t>
  </si>
  <si>
    <t>Износ (%)**</t>
  </si>
  <si>
    <t>Планируемое мероприятие (реконструкция, строительство взамен существующего, новое строительство)</t>
  </si>
  <si>
    <t>Наличие детских подразделений (да/нет)</t>
  </si>
  <si>
    <t>Количество населения, обслуживаемое 
медицинской организацией (структурным подразделением)***</t>
  </si>
  <si>
    <t>Объем работ (кв.м.)</t>
  </si>
  <si>
    <t>Мощность планируемого объекта (согласно ст.11)</t>
  </si>
  <si>
    <t xml:space="preserve">Единицы измерения мощности планируемого объекта (посещений в смену, койко-мест для стационаров) </t>
  </si>
  <si>
    <t>Планируемая стоимость работ (консолидированный бюджет), рублей</t>
  </si>
  <si>
    <t>Консолидированный бюджет, в том числе по годам:</t>
  </si>
  <si>
    <t>Планируемая стоимость работ (федеральный бюджет), рублей</t>
  </si>
  <si>
    <t>Федеральный бюджет, в том числе по годам:</t>
  </si>
  <si>
    <t>Планируемая стоимость работ (средства регионального бюджета), рублей</t>
  </si>
  <si>
    <t>Не софинансируемые расходы за счет средств федерального бюджета расходы субъекта Российской Федерации в части мероприятий по строительству (реконструкции), в том числе по годам:</t>
  </si>
  <si>
    <t xml:space="preserve">Запланированный год завершения мероприятия по объекту  </t>
  </si>
  <si>
    <t>Государственное бюджетное учреждение здравоохранения Новосибирской области "Новосибирская клиническая районная больница № 1"</t>
  </si>
  <si>
    <t>Здание врачебной амбулатории мощностью 50 п/см в п. Ложок Новосибирского района (ГБУЗ НСО "НКРБ № 1")</t>
  </si>
  <si>
    <t>Новосибирская область, Новосибирский район, поселок Ложок</t>
  </si>
  <si>
    <t>новое строительство</t>
  </si>
  <si>
    <t>нет</t>
  </si>
  <si>
    <t>посещений в смену</t>
  </si>
  <si>
    <t>Государственное бюджетное учреждение здравоохранения Новосибирской области "Барабинская центральная районная больница"</t>
  </si>
  <si>
    <t>Здание детской поликлиники мощностью 250 п/см ГБУЗ НСО "Барабинская ЦРБ"</t>
  </si>
  <si>
    <t>Новосибирская область, Барабинский район, город Барабинск</t>
  </si>
  <si>
    <t>да</t>
  </si>
  <si>
    <t>Государственное бюджетное учреждение здравоохранения Новосибирской области "Доволенская центральная районная больница"</t>
  </si>
  <si>
    <t>Здание поликлиники смешанного типа мощностью 350 п/см с детским отделением на 120 п/см ГБУЗ НСО "Доволенская ЦРБ"</t>
  </si>
  <si>
    <t>Новосибирская область, Доволенский район, село Довольное</t>
  </si>
  <si>
    <t>Государственное бюджетное учреждение здравоохранения Новосибирской области "Новосибирская клиническая центральная районная больница"</t>
  </si>
  <si>
    <t>Здание поликлиники смешанного типа мощностью 750 п/см с детским отделением 250 п/см в р.п. Краснообск ГБУЗ НСО "НКЦРБ"</t>
  </si>
  <si>
    <t>Новосибирская область, Новосибирский район, рабочий поселок Краснообск</t>
  </si>
  <si>
    <t>Государственное бюджетное учреждение здравоохранения Новосибирской области  "Обская центральная городская больница"</t>
  </si>
  <si>
    <t>Здание поликлинического отделения ГБУЗ НСО "ОЦГБ" мощностью 550 п/см</t>
  </si>
  <si>
    <t>Новосибирская область, город Обь</t>
  </si>
  <si>
    <t>Государственное бюджетное учреждение здравоохранения Новосибирской области "Городская клиническая больница № 2"</t>
  </si>
  <si>
    <t>Здание поликлинического отделения ГБУЗ НСО "ГКБ № 2"  мощностью 100 посещений в смену в микрорайоне "Олимпийская слава"</t>
  </si>
  <si>
    <t>Новосибирская область, Новосибирский район, поселок Восход</t>
  </si>
  <si>
    <t>Государственное бюджетное учреждение здравоохранения Новосибирской области "Городская поликлиника № 18"</t>
  </si>
  <si>
    <t xml:space="preserve">Здание поликлинического отделения ГБУЗ НСО "ГП № 18" мощностью 300 п/см </t>
  </si>
  <si>
    <t>Новосибирская область,                         г. Новосибирск</t>
  </si>
  <si>
    <t>Здание врачебной амбулатории мощностью 150 п/см с. Каменка Новосибирского района (ГБУЗ НСО "ГКБ № 2")</t>
  </si>
  <si>
    <t>Новосибирская область, Новосибирский район, село Каменка</t>
  </si>
  <si>
    <t>строительство взамен существующего</t>
  </si>
  <si>
    <t>Здание врачебной амбулатории мощностью 150 п/см в с. Новолуговое Новосибирского района (ГБУЗ НСО "НКРБ № 1")</t>
  </si>
  <si>
    <t>Новосибирская область, Новосибирский район, село Новолуговое</t>
  </si>
  <si>
    <r>
      <t>Здание врачебной амбулатории с подстанцией ССМП в с. Верх-Тула Новосибирского района ГБУЗ НСО "Новосибирская клиническая центральная районная больница"</t>
    </r>
    <r>
      <rPr>
        <vertAlign val="superscript"/>
        <sz val="10"/>
        <rFont val="Times New Roman"/>
        <family val="1"/>
        <charset val="204"/>
      </rPr>
      <t>1)</t>
    </r>
  </si>
  <si>
    <t>Новосибирская область, Новосибирский район, село Верх-Тула, мкр. Радужный</t>
  </si>
  <si>
    <t>Здание поликлиники мощностью 300 п/см в с. Криводановка Новосибирского района (ГБУЗ НСО "НКЦРБ")</t>
  </si>
  <si>
    <t>Новосибирская область, Новосибирский район, село Криводановка</t>
  </si>
  <si>
    <t>Здание врачебной амбулатории мощностью 100 п/см в д.п. Кудряшовский Новосибирского района (ГБУЗ НСО "НКЦРБ")</t>
  </si>
  <si>
    <t>Новосибирская область, Новосибирский район, дачный поселок Кудряшовский</t>
  </si>
  <si>
    <t>Здание врачебной амбулатории мощностью 100 п/см в п. Мичуринский Новосибирского района (ГБУЗ НСО "НКЦРБ")</t>
  </si>
  <si>
    <t>Новосибирская область, Новосибирский район, поселок Мичуринский</t>
  </si>
  <si>
    <t>Здание врачебной амбулатории мощностью 50 п/см в п. Садовый Новосибирского района (ГБУЗ НСО "НКЦРБ")</t>
  </si>
  <si>
    <t>Новосибирская область, Новосибирский район, поселок Садовый</t>
  </si>
  <si>
    <t>Здание врачебной амбулатории мощностью 100 п/см в ст. Мочище Новосибирского района (ГБУЗ НСО "НКЦРБ")</t>
  </si>
  <si>
    <t>Новосибирская область, Новосибирский район, станция Мочище</t>
  </si>
  <si>
    <t>Здание врачебной амбулатории мощностью 50 п/см в п. Тулинский Новосибирского района (ГБУЗ НСО "НКЦРБ")</t>
  </si>
  <si>
    <t>Новосибирская область, Новосибирский район, поселок Тулинский</t>
  </si>
  <si>
    <t>государственное бюджетное учреждение здравоохранения Новосибирской области "Колыванская центральная районная больница"</t>
  </si>
  <si>
    <t>Реконструкция здания поликлиники ГБУЗ НСО "Колыванская ЦРБ"</t>
  </si>
  <si>
    <t>Новосибирская область, рп. Колывань, ул.Советская, 26 корп.2</t>
  </si>
  <si>
    <t>56,97
(приспособленное помещение)</t>
  </si>
  <si>
    <t>реконструкция</t>
  </si>
  <si>
    <t>государственное бюджетное учреждение здравоохранения Новосибирской области "Чулымская центральная районная больница"</t>
  </si>
  <si>
    <t>Здание поликлинического отделения ГБУЗ НСО "Чулымская ЦРБ"</t>
  </si>
  <si>
    <t>Новосибирская область, Чулымский район, г. Чулым</t>
  </si>
  <si>
    <r>
      <t>43 (приспособленное помещение)</t>
    </r>
    <r>
      <rPr>
        <vertAlign val="superscript"/>
        <sz val="10"/>
        <rFont val="Times New Roman"/>
        <family val="1"/>
        <charset val="204"/>
      </rPr>
      <t xml:space="preserve">2) </t>
    </r>
  </si>
  <si>
    <t>Государственное бюджетное учреждение здравоохранения Новосибирской области "Убинская центральная районная больница"</t>
  </si>
  <si>
    <t>Здание фельдшерско-акушерского пункта в с. Владимировское Государственного бюджетного учреждения здравоохранения Новосибирской области "Убинская ЦРБ"</t>
  </si>
  <si>
    <t>Новосибирская область, Убинский район, с. Владимирское</t>
  </si>
  <si>
    <t>Здание фельдшерско-акушерского пункта в д. Квашнино Государственного бюджетного учреждения здравоохранения Новосибирской области "Барабинская ЦРБ"</t>
  </si>
  <si>
    <t>Новосибирская область, Барабинский район, д. Квашнино</t>
  </si>
  <si>
    <t>Государственное бюджетное учреждение здравоохранения Новосибирской области "Ордынская ЦРБ"</t>
  </si>
  <si>
    <t>Здание фельдшерско-акушерского пункта в д. Пушкарево  Государственного бюджетного учреждения здравоохранения Новосибирской области "Ордынская ЦРБ"</t>
  </si>
  <si>
    <t>Новосибирская область, Ордынский район, д. Пушкарево</t>
  </si>
  <si>
    <t>Государственное бюджетное учреждение здравоохранения Новосибирской области "Куйбышевская центральная районная больница"</t>
  </si>
  <si>
    <t>Здание фельдшерско-акушерского пункта в с. Абрамово Государственного бюджетного учреждения здравоохранения Новосибирской области "Куйбышевская ЦРБ"</t>
  </si>
  <si>
    <t>Новосибирская область, Куйбышевский район, с. Абрамово</t>
  </si>
  <si>
    <t>Государственное бюджетное учреждение здравоохранения Новосибирской области «Болотнинская центральная районная больница»</t>
  </si>
  <si>
    <t>Здание фельдшерско-акушерского пункта в д. Байкал Государственного бюджетного учреждения здравоохранения Новосибирской области «Болотнинская центральная районная больница»</t>
  </si>
  <si>
    <t>Новосибирская область, Болотнинский район, д. Байкал</t>
  </si>
  <si>
    <t>65 (приспособленное помещение)</t>
  </si>
  <si>
    <t>Государственное бюджетное учреждение здравоохранения Новосибирской области «Купинская центральная районная больница»</t>
  </si>
  <si>
    <t>Здание фельдшерско-акушерского пункта в д. Киргинцево Государственного бюджетного учреждения здравоохранения Новосибирской области «Купинская центральная районная больница»</t>
  </si>
  <si>
    <t>Новосибирская область, Купинский район, д. Киргинцево</t>
  </si>
  <si>
    <t>ИТОГО</t>
  </si>
  <si>
    <t xml:space="preserve">  ______________
*(указать в наименованиях объектов) - результат исполнения мероприятия перенесен в соответствии с распоряжением Правительства Российской Федерации от 29.12.2022 № 4346-р до 01.07.2023.
** 81 и более % - строительство взамен существующего, при указании износа меньше 80 % наименование объекта следует дополнить словами: «(приспособленное помещение) или (арендованное помещение)».
***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t>
  </si>
  <si>
    <t>Износ (%)***</t>
  </si>
  <si>
    <t>Планируемое мероприятие (капитальный ремонт, выборочный ремонт)</t>
  </si>
  <si>
    <t>Количество населения, обслуживаемое 
медицинской организацией (структурным подразделением)**</t>
  </si>
  <si>
    <t>Площадь объектов (кв.м.)</t>
  </si>
  <si>
    <t>Мощность планируемого объекта (согласно ст.10)</t>
  </si>
  <si>
    <t>Наименование ремонтных работ (в случае, если выборочный капремонт)</t>
  </si>
  <si>
    <t>Планируемая стоимость работ (федеральный бюджет)</t>
  </si>
  <si>
    <t>Планируемая стоимость работ (средства регионального бюджета)</t>
  </si>
  <si>
    <t>Не софинансируемые расходы за счет средств федерального бюджета расходы субъекта Российской Федерации в части мероприятий по капитальному ремонту, в том числе по годам:</t>
  </si>
  <si>
    <t>государственное бюджетное учреждение здравоохранения Новосибирской области "Баганская центральная районная больница"</t>
  </si>
  <si>
    <t>Капитальный ремонт врачебной амбулатории в с. Андреевка (ГБУЗ НСО "Баганская ЦРБ")</t>
  </si>
  <si>
    <t>Новосибирская область, с. Андреевка, ул.Центральная, 6</t>
  </si>
  <si>
    <t>комплексный капитальный ремонт</t>
  </si>
  <si>
    <t>Государственное бюджетное учреждение здравоохранения Новосибирской области "Городская больница № 4"</t>
  </si>
  <si>
    <t xml:space="preserve">Капитальный ремонт поликлинического отделения ГБУЗ НСО "Городская больница № 4" </t>
  </si>
  <si>
    <t>Новосибирская область, г. Новосибирск, ул.Новоуральская, д.д. 27/1А,А1</t>
  </si>
  <si>
    <t>государственное бюджетное учреждение здравоохранения Новосибирской области "Здвинская центральная районная больница"</t>
  </si>
  <si>
    <t>Капитальный ремонт ФАПа в п. Березовка (ГБУЗ НСО "Здвинская ЦРБ")</t>
  </si>
  <si>
    <t>Новосибирская область, п. Березовка, ул.Центральная, 9</t>
  </si>
  <si>
    <t>Капитальный ремонт ФАПа в с. Цветники (ГБУЗ НСО "Здвинская ЦРБ")</t>
  </si>
  <si>
    <t>Новосибирская область, с. Цветники, ул.Центральная, 24</t>
  </si>
  <si>
    <t>государственное бюджетное учреждение здравоохранения Новосибирской области "Карасукская центральная районная больница"</t>
  </si>
  <si>
    <t>Капитальный ремонт ФАПа в с. Белое (ГБУЗ НСО "Карасукская ЦРБ")</t>
  </si>
  <si>
    <t>Новосибирская область, с. Белое, ул.Пушкина, 9</t>
  </si>
  <si>
    <t>Капитальный ремонт ФАПа в с. Михайловка ГБУЗ НСО "Карасукская ЦРБ"</t>
  </si>
  <si>
    <t>Новосибирская область, с. Михайловка, ул.Советская, 28</t>
  </si>
  <si>
    <t>государственное бюджетное учреждение здравоохранения Новосибирской области "Тогучинская центральная районная больница"</t>
  </si>
  <si>
    <t>Капитальный ремонт ФАПа в с. Златоуст (ГБУЗ НСО "Тогучинская ЦРБ")</t>
  </si>
  <si>
    <t>Новосибирская область, с. Златоуст, ул.Весенняя, 4</t>
  </si>
  <si>
    <t>государственное бюджетное учреждение здравоохранения Новосибирской области "Коченевская центральная районная больница"</t>
  </si>
  <si>
    <t>Капитальный ремонт врачебной амбулатории в с. Шагалово (ГБУЗ НСО "Коченевская ЦРБ")</t>
  </si>
  <si>
    <t>Новосибирская область, с. Шагалово, ул.Центральная, 10/3</t>
  </si>
  <si>
    <t>Капитальный ремонт врачебной амбулатории на ст. Лесная Поляна (ГБУЗ НСО "Коченевская ЦРБ")</t>
  </si>
  <si>
    <t>Новосибирская область, ст. Лесная Поляна, ул.Школьная, 7</t>
  </si>
  <si>
    <t xml:space="preserve">Капитальный ремонт врачебной амбулатории в п. Красный Яр (ГБУЗ НСО  «НКЦРБ») </t>
  </si>
  <si>
    <t>Новосибирская область, п. Красный Яр, ул.Зеленая, 26</t>
  </si>
  <si>
    <t>Капитальный ремонт Обской врачебной амбулатории в с. Марусино (ГБУЗ НСО "НКЦРБ")</t>
  </si>
  <si>
    <t>Новосибирская область, с. Марусино, ул.Больничная, 10а</t>
  </si>
  <si>
    <t>Капитальный ремонт ФАПа в п. Ленинский (ГБУЗ НСО "НКЦРБ")</t>
  </si>
  <si>
    <t>Новосибирская область, п. Ленинский, ул.Центральная, 52а</t>
  </si>
  <si>
    <t>Капитальный ремонт ФАПа в п. Прогресс (ГБУЗ НСО "НКЦРБ")</t>
  </si>
  <si>
    <t>Новосибирская область, п. Прогресс, ул.Первых Коммунаров, 21-2</t>
  </si>
  <si>
    <t>Государственное бюджетное учреждение здравоохранения Новосибирской области "Ордынская центральная районная больница"</t>
  </si>
  <si>
    <t>Капитальный ремонт ФАПа в с. Верх-Алеус (ГБУЗ НСО "Ордынская ЦРБ")</t>
  </si>
  <si>
    <t>Новосибирская область, с. Верх-Алеус, ул.Ворошилова, 34</t>
  </si>
  <si>
    <t>Капитальный ремонт врачебной амбулатории в с. Новопичуговоо (ГБУЗ НСО "Ордынская ЦРБ")</t>
  </si>
  <si>
    <t>Новосибирская область, с. Новопичугово, ул.Школьная, 2</t>
  </si>
  <si>
    <t>государственное бюджетное учреждение здравоохранения Новосибирской области "Татарская центральная районная больница имени 70-летия Новосибирской области"</t>
  </si>
  <si>
    <t>Капитальный ремонт ФАПа в д. Кузнецово (ГБУЗ НСО "Татарская ЦРБ имени 70-летия Новосибирской области")</t>
  </si>
  <si>
    <t>Новосибирская область, д. Кузнецово, ул.Сухая, 21а</t>
  </si>
  <si>
    <t xml:space="preserve">Капитальный ремонт ФАПа в с. Ускюль (ГБУЗ НСО "Татарская ЦРБ имени 70-летия Новосибирской области") </t>
  </si>
  <si>
    <t>Новосибирская область, с. Ускюль, ул.Центральная, 23</t>
  </si>
  <si>
    <t>Капитальный ремонт ФАПа в с. Чемское (ГБУЗ НСО "Тогучинская ЦРБ")</t>
  </si>
  <si>
    <t>Новосибирская область, с. Чемское, ул.Мостовская, 21</t>
  </si>
  <si>
    <t>государственное бюджетное учреждение здравоохранения Новосибирской области "Чановская центральная районная больница"</t>
  </si>
  <si>
    <t>Капитальный ремонт ФАПа в д. Осинцево (ГБУЗ НСО "Чановская ЦРБ")</t>
  </si>
  <si>
    <t>Новосибирская область, д. Осинцево, ул.Широкая, 18</t>
  </si>
  <si>
    <t>государственное бюджетное учреждение здравоохранения Новосибирской области "Чистоозерная центральная районная больница"</t>
  </si>
  <si>
    <t>Капитальный ремонт ФАПа в с. Павловка (ГБУЗ НСО "Чистоозерная ЦРБ")</t>
  </si>
  <si>
    <t>Новосибирская область, с. Павловка, ул.Центральная, 52</t>
  </si>
  <si>
    <t>Капитальный ремонт педиатрического отделения ГБУЗ НСО  "Колыванская ЦРБ"</t>
  </si>
  <si>
    <t>Новосибирская область, рп. Колывань, ул.Советская, 26 корпус 5</t>
  </si>
  <si>
    <t>койко-мест</t>
  </si>
  <si>
    <t>государственное бюджетное учреждение здравоохранения Новосибирской области "Искитимская центральная городская больница"</t>
  </si>
  <si>
    <t>Капитальный ремонт врачебной амбулатории в с. Лебедевка (ГБУЗ НСО "ИЦГБ")</t>
  </si>
  <si>
    <t>Новосибирская область, с. Лебедевка, пер.Котельный, 2а</t>
  </si>
  <si>
    <t>Капитальный ремонт врачебной амбулатории в с. Прокудское (ГБУЗ НСО "Коченевская ЦРБ")</t>
  </si>
  <si>
    <t>Новосибирская область, с. Прокудское, ул.Новая, 10</t>
  </si>
  <si>
    <t>*(указать в наименованиях объектов) - результат исполнения мероприятия перенесен в соответствии с распоряжением Правительства Российской Федерации от 29.12.2022 № 4346-р до 01.07.2023.</t>
  </si>
  <si>
    <t>Количество населения, прикрепленного к медицинской организации
**Включение объектов в перечень медицинских организаций, строительство, реконструкция и капитальный ремонт финансируется в рамках региональной программы, должно осуществляться с учетом численности населения, прикрепленного к медицинским организациям для медицинского обслуживания
***40 – 80% - капитальный ремонт</t>
  </si>
  <si>
    <t>Строительство (в том числе с использованием быстровозводимых модульных конструкций) некапитальных строений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</si>
  <si>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t>** 81 и более % - строительство взамен существующего, при указании износа меньше 80 % наименование объекта следует дополнить словами: «(приспособленное помещение) или (арендованное помещение)».</t>
  </si>
  <si>
    <t>***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t>
  </si>
  <si>
    <t>Приобретение и монтаж быстровозводимых модульных конструкций врачебных амбулаторий, центров (отделений) общей врачебной практики (семейной
медицины), фельдшерско-акушерских пунктов, фельдшерских здравпунктов,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</si>
  <si>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r>
      <t>Планируемое мероприятие (приобретение и монтаж</t>
    </r>
    <r>
      <rPr>
        <sz val="11"/>
        <color theme="1"/>
        <rFont val="Calibri"/>
        <family val="2"/>
        <charset val="204"/>
        <scheme val="minor"/>
      </rPr>
      <t xml:space="preserve"> </t>
    </r>
    <r>
      <rPr>
        <sz val="10"/>
        <color theme="1"/>
        <rFont val="Times New Roman"/>
        <family val="1"/>
        <charset val="204"/>
      </rPr>
      <t>модульных конструкций взамен существующего или новое приобретение и монтаж модульных конструкций)</t>
    </r>
  </si>
  <si>
    <t>Износ (%) (заполняется в случаях приобретения модульных конструкций взамен существующего)**</t>
  </si>
  <si>
    <t>Площадь планируемого объекта (кв.м.)</t>
  </si>
  <si>
    <t>Таблица № 4</t>
  </si>
  <si>
    <t>Приобретение объектов недвижимого имущества, с даты ввода в эксплуатацию которых прошло не более 5 лет, и некапитальных строений, с даты завершения строительства которых прошло не более 5 лет, а также земельных участков, на которых они находятся, для размещения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</si>
  <si>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t>Износ (%) (заполняется в случаях приобретения объекта недвижимости взамен существующего)**</t>
  </si>
  <si>
    <t>Запланированный год завершения мероприятия по объекту</t>
  </si>
  <si>
    <t>(продолжение таблицы 1)</t>
  </si>
  <si>
    <t>(продолжение таблицы 2)</t>
  </si>
  <si>
    <t>к региональной программе "Модернизация первичного звена здравоохранения Новосибирской области на 2021-2025 годы"</t>
  </si>
  <si>
    <t>Таблица № 1 Приложения № 7</t>
  </si>
  <si>
    <t>Таблица № 2 Приложения № 7</t>
  </si>
  <si>
    <t>Расходы МИНСТРОЯ на выполнение работ по строительству и вводу объектов в эксплуатацию для включения их в Приложение 7.1</t>
  </si>
  <si>
    <t>Расходы МИНЗДРАВА на оснащение и Сл. здоровья в Приложение 7.1</t>
  </si>
  <si>
    <t>2025 (проект бюджета 2024-2026)</t>
  </si>
  <si>
    <t>Общий объем финансирования объекта, рублей</t>
  </si>
  <si>
    <t>Таблица № 1.1****</t>
  </si>
  <si>
    <r>
      <t xml:space="preserve">Строительство (реконструкция)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
</t>
    </r>
    <r>
      <rPr>
        <b/>
        <sz val="12"/>
        <color theme="1"/>
        <rFont val="Times New Roman"/>
        <family val="1"/>
        <charset val="204"/>
      </rPr>
      <t xml:space="preserve">(софинансирование осуществляется за счет средств резервного фонда  Правительства Российской Федерации в соответствии с распоряжением Правительства Российской Федерации от ____ № ___ (ред. от ___________________)) </t>
    </r>
  </si>
  <si>
    <t xml:space="preserve">Планируемое мероприятие (реконструкция, строительство взамен существующего, новое строительство) </t>
  </si>
  <si>
    <r>
      <t xml:space="preserve">Планируемая стоимость работ (консолидированный бюджет) </t>
    </r>
    <r>
      <rPr>
        <b/>
        <sz val="10"/>
        <color theme="1"/>
        <rFont val="Times New Roman"/>
        <family val="1"/>
        <charset val="204"/>
      </rPr>
      <t>(сумма столбцов 18 и 24)</t>
    </r>
  </si>
  <si>
    <t>Планируемая стоимость работ (по распоряжению Правительства Российской Федерации от ____ № ___в ред. от____)</t>
  </si>
  <si>
    <t>Средства резервного фонда  Правительства Российской Федерации, в том числе по годам: Планируемая стоимость работ (средства регионального бюджета)</t>
  </si>
  <si>
    <t>Региональный бюджет, в том числе по годам:</t>
  </si>
  <si>
    <t>Не софинансируемые за счет средств федерального бюджета расходы субъекта Российской Федерации*****</t>
  </si>
  <si>
    <t>Не софинансируемые за счет средств федерального бюджета расходы субъекта Российской Федерации в части мероприятий по строительству (реконструкции), в том числе по годам****:</t>
  </si>
  <si>
    <r>
      <t xml:space="preserve">Общий объём финансирования объекта </t>
    </r>
    <r>
      <rPr>
        <b/>
        <sz val="10"/>
        <color theme="1"/>
        <rFont val="Times New Roman"/>
        <family val="1"/>
        <charset val="204"/>
      </rPr>
      <t>(сумма столбцов 18, 24 и 30)</t>
    </r>
  </si>
  <si>
    <t xml:space="preserve">****Заполняется справочно: для осуществления строительства объекта и ввода его в эксплуатацию в бюджете субъекта Российской Федерации будут предусмотрены дополнительные объемы финансирования. </t>
  </si>
  <si>
    <t>*****Указанная таблица заполняется в случае осуществления софинансирования за счет средств резервного фонда Правительства Российской Федерации</t>
  </si>
  <si>
    <t>Капитальный ремонт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</si>
  <si>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t>Таблица №2.1*****</t>
  </si>
  <si>
    <r>
      <t xml:space="preserve">Капитальный ремонт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
</t>
    </r>
    <r>
      <rPr>
        <b/>
        <sz val="12"/>
        <color theme="1"/>
        <rFont val="Times New Roman"/>
        <family val="1"/>
        <charset val="204"/>
      </rPr>
      <t>(софинансирование осуществляется за счет средств резервного фонда Правительства Российской Федерации в соответствии с распоряжением Правительства Российской Федерации от ____ № ___ (ред. от ___________________))</t>
    </r>
  </si>
  <si>
    <t>Планируемое мероприятие  (капитальный ремонт, выборочный ремонт)</t>
  </si>
  <si>
    <t>Средства резервного фонда Правительства Российской Федерации, в том числе по годам:</t>
  </si>
  <si>
    <t>Не софинансируемые за счет средств федерального бюджета расходы субъекта Российской Федерации****</t>
  </si>
  <si>
    <t>Не софинансируемые за счет средств федерального бюджета расходы субъекта Российской Федерации в части мероприятий по капитальному ремонту, в том числе по годам****:</t>
  </si>
  <si>
    <t>****Заполняется справочно: для осуществления капитального ремонта в бюджете субъекта Российской Федерации будут предусмотрены дополнительные объемы финансирования.</t>
  </si>
  <si>
    <t>*****Указанная таблица заполняется в случае осуществления софинансирования за счет средств резервного фонда Правительства Российской Федерации.</t>
  </si>
  <si>
    <t>Таблица № 3.1****</t>
  </si>
  <si>
    <r>
      <t xml:space="preserve">Приобретение и монтаж быстровозводимых модульных конструкций врачебных амбулаторий, центров (отделений) общей врачебной практики (семейной медицины), фельдшерско-акушерских пунктов, фельдшерских 
здравпунктов,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
</t>
    </r>
    <r>
      <rPr>
        <b/>
        <sz val="12"/>
        <color theme="1"/>
        <rFont val="Times New Roman"/>
        <family val="1"/>
        <charset val="204"/>
      </rPr>
      <t>(софинансирование осуществляется за счет средств резервного фонда Правительства Российской Федерации в соответствии с распоряжением Правительства Российской Федерации от ____ № ___ (ред. от ___________________))</t>
    </r>
  </si>
  <si>
    <t>Не софинансируемые за счет средств федерального бюджета расходы субъекта Российской Федерации в части мероприятий по  быстровозводимых модульных конструкций, в том числе по годам****:</t>
  </si>
  <si>
    <t>** 81 и более % - указываются данные об износе объектов, взамен которого планируется приобретение и монтаж быстровозводимых модульных конструкций для медицинской организации первичного звена здравоохранения, при этом при указании износа меньше 80 % наименование объекта следует дополнить словами «(приспособленное помещение) или (арендованное помещение)».
***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
****Заполняется справочно: для приобретения БМК и ввода его в эксплуатацию в бюджете субъекта Российской Федерации будут предусмотрены дополнительные объемы финансирования.
*****Указанная таблица заполняется в случае осуществления софинансирования за счет средств резервного фонда Правительства Российской Федерации</t>
  </si>
  <si>
    <t>*81 и более % - указываются данные об износе объектов, взамен которого планируется приобретение объекта недвижимости для медицинской организации первичного звена здравоохранения, при этом при указании износа меньше 80 % наименование объекта следует дополнить словами «(приспособленное помещение) или (арендованное помещение)».
**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
****Заполняется справочно: для приобретения объекта недвижимого имущества и ввода его в эксплуатацию в бюджете субъекта Российской Федерации будут предусмотрены дополнительные объемы финансировани.
*****Указанная таблица заполняется в случае осуществления софинансирования за счет средств резервного фонда Правительства Российской Федерации.</t>
  </si>
  <si>
    <t>Не софинансируемые за счет средств федерального бюджета расходы субъекта Российской Федерации в части мероприятий по приобретению недвижимого имущества, в том числе по годам****:</t>
  </si>
  <si>
    <t>Планируемое мероприятие  (приобретение объекта недвижимого имущества или некапитального строения взамен существующего или приобретение объекта недвижимого имущества или некапитального строения)</t>
  </si>
  <si>
    <r>
      <t xml:space="preserve">Приобретение объектов недвижимого имущества, с даты ввода в эксплуатацию которых прошло не более 5 лет, и некапитальных строений, с даты завершения строительства которых прошло не более 5 лет, а также земельных участков, на которых они находятся, для размещения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
</t>
    </r>
    <r>
      <rPr>
        <b/>
        <sz val="12"/>
        <color theme="1"/>
        <rFont val="Times New Roman"/>
        <family val="1"/>
        <charset val="204"/>
      </rPr>
      <t>(софинансирование осуществляется за счет средств резервного фонда Правительства Российской Федерации в соответствии с распоряжением Правительства Российской Федерации от ____ № ___ (ред. от ___________________))</t>
    </r>
  </si>
  <si>
    <t>Таблица № 4.1*****</t>
  </si>
  <si>
    <t>Таблица № 1.2</t>
  </si>
  <si>
    <t xml:space="preserve">Планируемое мероприятие ( реконструкция, строительство взамен существующего, новое строительство ) </t>
  </si>
  <si>
    <t>Не софинансируемые за счет средств федерального бюджета расходы субъекта Российской Федерации в части мероприятий по строительству (в том числе с использованием быстровозводимых модульных конструкций), в том числе по годам****:</t>
  </si>
  <si>
    <t>****Заполняется справочно: для осуществления строительства объекта и ввода его в эксплуатацию в бюджете субъекта Российской Федерации будут предусмотрены дополнительные объемы финансирования.</t>
  </si>
  <si>
    <t>Не софинансируемые за счет средств федерального бюджета расходы субъекта Российской Федерации, рублей</t>
  </si>
  <si>
    <t>Таблица №3</t>
  </si>
  <si>
    <t>** 81 и более % - указываются данные об износе объектов, взамен которого планируется приобретение и монтаж быстровозводимых модульных конструкций для медицинской организации первичного звена здравоохранения, при этом при указании износа меньше 80 % наименование объекта следует дополнить словами «(приспособленное помещение) или (арендованное помещение)».
***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
****Заполняется справочно: для приобретения БМК и ввода его в эксплуатацию в бюджете субъекта Российской Федерации будут предусмотрены дополнительные объемы финансирования.</t>
  </si>
  <si>
    <t>*81 и более % - указываются данные об износе объектов, взамен которого планируется приобретение объекта недвижимости для медицинской организации первичного звена здравоохранения, при этом при указании износа меньше 80 % наименование объекта следует дополнить словами «(приспособленное помещение) или (арендованное помещение)».
**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
****Заполняется справочно: для приобретения объекта недвижимого имущества и ввода его в эксплуатацию в бюджете субъекта Российской Федерации будут предусмотрены дополнительные объемы финансировани.</t>
  </si>
  <si>
    <t>2021 (факт)</t>
  </si>
  <si>
    <t>2022 (факт)</t>
  </si>
  <si>
    <t>2023 (факт)</t>
  </si>
  <si>
    <t>2024 (412-ОЗ (изм от 17.07), бюджет 2024-2026)</t>
  </si>
  <si>
    <t>2024 (543-ОЗ от 03.12.24, бюджет 2024-2026)</t>
  </si>
  <si>
    <r>
      <t>(арендованное помещение)</t>
    </r>
    <r>
      <rPr>
        <vertAlign val="superscript"/>
        <sz val="10"/>
        <rFont val="Times New Roman"/>
        <family val="1"/>
        <charset val="204"/>
      </rPr>
      <t>3)</t>
    </r>
  </si>
  <si>
    <r>
      <t xml:space="preserve">        ______________
        </t>
    </r>
    <r>
      <rPr>
        <vertAlign val="superscript"/>
        <sz val="10"/>
        <color indexed="64"/>
        <rFont val="Times New Roman"/>
        <family val="1"/>
        <charset val="204"/>
      </rPr>
      <t>1)</t>
    </r>
    <r>
      <rPr>
        <sz val="10"/>
        <color indexed="64"/>
        <rFont val="Times New Roman"/>
        <family val="1"/>
        <charset val="204"/>
      </rPr>
      <t xml:space="preserve"> В Минздрав России предоставлено гарантийное письмо за подписью Губернатора Новосибирской области от 21.07.2021 № 1616Т/1  о том, что строительство здания подстанции ССМП в с. Верх-Тула Новосибирского района ГБУЗ НСО "Новосибирская клиническая центральная районная больница" осуществляется  за счет средств областного бюджета Новосибирской области. По результатам откорректированной ПСД, получившей положительное заключение государственной экспертизы ГКУ НСО «ГВЭ НСО» от 26.05.2021 №54-1-13-026856-2021, затраты на строительство здания врачебной амбулатории и здания подстанции ССМП разделены, при этом наименование объекта осталось прежним: «Здание врачебной амбулатории с подстанцией ССМП в с. Верх-Тула Новосибирского района ГБУЗ НСО "Новосибирская клиническая центральная районная больница».
          </t>
    </r>
    <r>
      <rPr>
        <vertAlign val="superscript"/>
        <sz val="10"/>
        <color indexed="64"/>
        <rFont val="Times New Roman"/>
        <family val="1"/>
        <charset val="204"/>
      </rPr>
      <t xml:space="preserve">2) </t>
    </r>
    <r>
      <rPr>
        <sz val="10"/>
        <color indexed="64"/>
        <rFont val="Times New Roman"/>
        <family val="1"/>
        <charset val="204"/>
      </rPr>
      <t xml:space="preserve">Изначально планировали реализацию объекта "Реконструкция здания поликлиники ГБУЗ НСО "Чулымская ЦРБ". Внутренняя конфигурация существующего здания не позволяет обеспечить выполнение объемно-планировочных решений, отвечающих действующим нормам, предъявляемым к медицинским организациям, не соблюдаются требования пожарной безопасности (отсутствие пожаробезопасных зон), не обеспечиваются условия для обслуживания маломобильных граждан (отсутствие пассажирских лифтов). В целях минимизации рисков невыполнения результата принято решение о строительстве нового здания взамен существующего. В Минздрав России предоставлено гарантийное письмо за подписью Губернатора Новосибирской области от 23.03.2023 № 477Т/1 об обеспечении объекта "Здание поликлинического отделения ГБУЗ НСО "Чулымская ЦРБ" достаточным финансированием за счет средств областного бюджета НСО.
          </t>
    </r>
    <r>
      <rPr>
        <vertAlign val="superscript"/>
        <sz val="10"/>
        <color indexed="64"/>
        <rFont val="Times New Roman"/>
        <family val="1"/>
        <charset val="204"/>
      </rPr>
      <t xml:space="preserve">3) </t>
    </r>
    <r>
      <rPr>
        <sz val="10"/>
        <color indexed="64"/>
        <rFont val="Times New Roman"/>
        <family val="1"/>
        <charset val="204"/>
      </rPr>
      <t xml:space="preserve">Помещения фельдшерско-акушерских пунктов находятся в пользовании медицинской организации на основании договора безвозмездного пользования.
           </t>
    </r>
    <r>
      <rPr>
        <vertAlign val="superscript"/>
        <sz val="10"/>
        <color indexed="64"/>
        <rFont val="Times New Roman"/>
        <family val="1"/>
        <charset val="204"/>
      </rPr>
      <t xml:space="preserve">4) </t>
    </r>
    <r>
      <rPr>
        <sz val="10"/>
        <color indexed="64"/>
        <rFont val="Times New Roman"/>
        <family val="1"/>
        <charset val="204"/>
      </rPr>
      <t>Источником финансирования являются средства областного бюджета Новосибирской области в рамках государственной программы Новосибирской области «Развитие здравоохранения Новосибирской области», утвержденной постановлением Правительства Новосибирской области от 07.05.2013 № 199-п.</t>
    </r>
  </si>
  <si>
    <r>
      <t>2025</t>
    </r>
    <r>
      <rPr>
        <vertAlign val="superscript"/>
        <sz val="10"/>
        <color theme="1"/>
        <rFont val="Times New Roman"/>
        <family val="1"/>
        <charset val="204"/>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</si>
</sst>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00\.00"/>
    <numFmt numFmtId="165" formatCode="0.0"/>
    <numFmt numFmtId="166" formatCode="_-* #,##0.0_-;\-* #,##0.0_-;_-* &quot;-&quot;??_-;_-@_-"/>
    <numFmt numFmtId="167" formatCode="_-* #,##0.00\ _₽_-;\-* #,##0.00\ _₽_-;_-* &quot;-&quot;??\ _₽_-;_-@_-"/>
  </numFmts>
  <fonts count="23" x14ac:knownFonts="1">
    <font>
      <sz val="11"/>
      <color theme="1"/>
      <name val="Calibri"/>
      <family val="2"/>
      <scheme val="minor"/>
    </font>
    <font>
      <sz val="11"/>
      <color theme="1"/>
      <name val="Calibri"/>
      <family val="2"/>
      <charset val="204"/>
      <scheme val="minor"/>
    </font>
    <font>
      <sz val="11"/>
      <color theme="1"/>
      <name val="Calibri"/>
      <family val="2"/>
      <scheme val="minor"/>
    </font>
    <font>
      <sz val="12"/>
      <color theme="1"/>
      <name val="Times New Roman"/>
      <family val="1"/>
      <charset val="204"/>
    </font>
    <font>
      <i/>
      <sz val="11"/>
      <color theme="1"/>
      <name val="Times New Roman"/>
      <family val="1"/>
      <charset val="204"/>
    </font>
    <font>
      <sz val="10"/>
      <color theme="1"/>
      <name val="Times New Roman"/>
      <family val="1"/>
      <charset val="204"/>
    </font>
    <font>
      <sz val="10"/>
      <color rgb="FF000000"/>
      <name val="Times New Roman"/>
      <family val="1"/>
      <charset val="204"/>
    </font>
    <font>
      <sz val="10"/>
      <name val="Arial"/>
      <family val="2"/>
      <charset val="204"/>
    </font>
    <font>
      <sz val="10"/>
      <name val="Times New Roman"/>
      <family val="1"/>
      <charset val="204"/>
    </font>
    <font>
      <b/>
      <sz val="10"/>
      <color rgb="FF000000"/>
      <name val="Times New Roman"/>
      <family val="1"/>
      <charset val="204"/>
    </font>
    <font>
      <b/>
      <sz val="10"/>
      <color theme="1"/>
      <name val="Times New Roman"/>
      <family val="1"/>
      <charset val="204"/>
    </font>
    <font>
      <vertAlign val="superscript"/>
      <sz val="10"/>
      <name val="Times New Roman"/>
      <family val="1"/>
      <charset val="204"/>
    </font>
    <font>
      <sz val="10"/>
      <color rgb="FFFF0000"/>
      <name val="Times New Roman"/>
      <family val="1"/>
      <charset val="204"/>
    </font>
    <font>
      <sz val="10"/>
      <color indexed="64"/>
      <name val="Times New Roman"/>
      <family val="1"/>
      <charset val="204"/>
    </font>
    <font>
      <i/>
      <sz val="10"/>
      <color theme="1"/>
      <name val="Times New Roman"/>
      <family val="1"/>
      <charset val="204"/>
    </font>
    <font>
      <sz val="11"/>
      <color theme="0"/>
      <name val="Calibri"/>
      <family val="2"/>
      <scheme val="minor"/>
    </font>
    <font>
      <i/>
      <sz val="12"/>
      <color theme="1"/>
      <name val="Times New Roman"/>
      <family val="1"/>
      <charset val="204"/>
    </font>
    <font>
      <i/>
      <sz val="9"/>
      <color theme="1"/>
      <name val="Times New Roman"/>
      <family val="1"/>
      <charset val="204"/>
    </font>
    <font>
      <sz val="12"/>
      <color indexed="64"/>
      <name val="Calibri"/>
      <family val="2"/>
      <charset val="204"/>
    </font>
    <font>
      <b/>
      <sz val="12"/>
      <color theme="1"/>
      <name val="Times New Roman"/>
      <family val="1"/>
      <charset val="204"/>
    </font>
    <font>
      <b/>
      <sz val="10"/>
      <name val="Times New Roman"/>
      <family val="1"/>
      <charset val="204"/>
    </font>
    <font>
      <vertAlign val="superscript"/>
      <sz val="10"/>
      <color indexed="64"/>
      <name val="Times New Roman"/>
      <family val="1"/>
      <charset val="204"/>
    </font>
    <font>
      <vertAlign val="superscript"/>
      <sz val="10"/>
      <color theme="1"/>
      <name val="Times New Roman"/>
      <family val="1"/>
      <charset val="204"/>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4">
    <xf numFmtId="0" fontId="0" fillId="0" borderId="0"/>
    <xf numFmtId="43" fontId="2" fillId="0" borderId="0" applyFont="0" applyFill="0" applyBorder="0" applyAlignment="0" applyProtection="0"/>
    <xf numFmtId="0" fontId="7" fillId="0" borderId="0"/>
    <xf numFmtId="0" fontId="18" fillId="0" borderId="0"/>
  </cellStyleXfs>
  <cellXfs count="127">
    <xf numFmtId="0" fontId="0" fillId="0" borderId="0" xfId="0"/>
    <xf numFmtId="0" fontId="3" fillId="0" borderId="0" xfId="0" applyFont="1" applyAlignment="1">
      <alignment horizontal="righ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center" wrapText="1"/>
    </xf>
    <xf numFmtId="0" fontId="4" fillId="0" borderId="0" xfId="0" applyFont="1" applyAlignment="1">
      <alignment horizontal="center" wrapText="1"/>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164" fontId="8" fillId="0" borderId="2" xfId="2" applyNumberFormat="1" applyFont="1" applyFill="1" applyBorder="1" applyAlignment="1" applyProtection="1">
      <alignment horizontal="center" vertical="center" wrapText="1"/>
      <protection hidden="1"/>
    </xf>
    <xf numFmtId="0" fontId="5"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43" fontId="6" fillId="0" borderId="6" xfId="1" applyFont="1" applyFill="1" applyBorder="1" applyAlignment="1">
      <alignment horizontal="center" vertical="center" wrapText="1"/>
    </xf>
    <xf numFmtId="43" fontId="6" fillId="0" borderId="7" xfId="1" applyFont="1" applyFill="1" applyBorder="1" applyAlignment="1">
      <alignment horizontal="center" vertical="center" wrapText="1"/>
    </xf>
    <xf numFmtId="43" fontId="6" fillId="0" borderId="9" xfId="1" applyFont="1" applyFill="1" applyBorder="1" applyAlignment="1">
      <alignment horizontal="center" vertical="center" wrapText="1"/>
    </xf>
    <xf numFmtId="43" fontId="10" fillId="0" borderId="2" xfId="0" applyNumberFormat="1" applyFont="1" applyBorder="1" applyAlignment="1">
      <alignment horizontal="center" vertical="center" wrapText="1"/>
    </xf>
    <xf numFmtId="43" fontId="5" fillId="0" borderId="2" xfId="1" applyFont="1" applyBorder="1" applyAlignment="1">
      <alignment horizontal="center" vertical="center" wrapText="1"/>
    </xf>
    <xf numFmtId="43" fontId="10" fillId="0" borderId="2" xfId="1" applyFont="1" applyBorder="1" applyAlignment="1">
      <alignment horizontal="center" vertical="center" wrapText="1"/>
    </xf>
    <xf numFmtId="0" fontId="5" fillId="0" borderId="2" xfId="0" applyFont="1" applyBorder="1" applyAlignment="1">
      <alignment horizontal="center" vertical="center"/>
    </xf>
    <xf numFmtId="0" fontId="8" fillId="0" borderId="7" xfId="0" applyFont="1" applyFill="1" applyBorder="1" applyAlignment="1">
      <alignment horizontal="center" vertical="center" wrapText="1"/>
    </xf>
    <xf numFmtId="2" fontId="8" fillId="0" borderId="10"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43" fontId="8" fillId="0" borderId="7" xfId="1" applyFont="1" applyFill="1" applyBorder="1" applyAlignment="1">
      <alignment horizontal="center" vertical="center" wrapText="1"/>
    </xf>
    <xf numFmtId="0" fontId="6"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0" fontId="5" fillId="0" borderId="11" xfId="0" applyFont="1" applyBorder="1" applyAlignment="1">
      <alignment horizontal="justify" vertical="center" wrapText="1"/>
    </xf>
    <xf numFmtId="0" fontId="5" fillId="0" borderId="2" xfId="0" applyFont="1" applyBorder="1" applyAlignment="1">
      <alignment horizontal="justify" vertical="center" wrapText="1"/>
    </xf>
    <xf numFmtId="43" fontId="6" fillId="0" borderId="2" xfId="1" applyFont="1" applyFill="1" applyBorder="1" applyAlignment="1">
      <alignment horizontal="center" vertical="center" wrapText="1"/>
    </xf>
    <xf numFmtId="43" fontId="9" fillId="0" borderId="2" xfId="1" applyFont="1" applyFill="1" applyBorder="1" applyAlignment="1">
      <alignment horizontal="center" vertical="center" wrapText="1"/>
    </xf>
    <xf numFmtId="0" fontId="5" fillId="0" borderId="2" xfId="0" applyFont="1" applyBorder="1"/>
    <xf numFmtId="43" fontId="9" fillId="0" borderId="0" xfId="1" applyFont="1" applyFill="1" applyBorder="1" applyAlignment="1">
      <alignment horizontal="center" vertical="center" wrapText="1"/>
    </xf>
    <xf numFmtId="43" fontId="6" fillId="0" borderId="0" xfId="1" applyFont="1" applyFill="1" applyBorder="1" applyAlignment="1">
      <alignment horizontal="center" vertical="center" wrapText="1"/>
    </xf>
    <xf numFmtId="0" fontId="5" fillId="0" borderId="0" xfId="0" applyFont="1" applyBorder="1"/>
    <xf numFmtId="0" fontId="15" fillId="0" borderId="0" xfId="0" applyFont="1"/>
    <xf numFmtId="43" fontId="5" fillId="0" borderId="2" xfId="0" applyNumberFormat="1" applyFont="1" applyBorder="1" applyAlignment="1">
      <alignment horizontal="center" vertical="center" wrapText="1"/>
    </xf>
    <xf numFmtId="43" fontId="8" fillId="0" borderId="2" xfId="1"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16" xfId="0" applyFont="1" applyFill="1" applyBorder="1" applyAlignment="1">
      <alignment horizontal="center" vertical="center" wrapText="1"/>
    </xf>
    <xf numFmtId="43" fontId="10" fillId="0" borderId="2" xfId="0" applyNumberFormat="1" applyFont="1" applyBorder="1" applyAlignment="1">
      <alignment horizontal="justify" vertical="center" wrapText="1"/>
    </xf>
    <xf numFmtId="43" fontId="5" fillId="0" borderId="2" xfId="0" applyNumberFormat="1" applyFont="1" applyBorder="1" applyAlignment="1">
      <alignment horizontal="justify" vertical="center" wrapText="1"/>
    </xf>
    <xf numFmtId="0" fontId="0" fillId="0" borderId="2" xfId="0" applyBorder="1"/>
    <xf numFmtId="0" fontId="16" fillId="0" borderId="0" xfId="0" applyFont="1" applyAlignment="1">
      <alignment vertical="center"/>
    </xf>
    <xf numFmtId="0" fontId="16"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vertical="top"/>
    </xf>
    <xf numFmtId="43" fontId="8" fillId="0" borderId="0" xfId="1" applyFont="1" applyFill="1" applyBorder="1" applyAlignment="1">
      <alignment horizontal="center" vertical="center" wrapText="1"/>
    </xf>
    <xf numFmtId="0" fontId="3" fillId="0" borderId="0" xfId="0" applyFont="1" applyAlignment="1">
      <alignment horizontal="center" wrapText="1"/>
    </xf>
    <xf numFmtId="0" fontId="0" fillId="0" borderId="0" xfId="0" applyAlignment="1"/>
    <xf numFmtId="0" fontId="5" fillId="0" borderId="2" xfId="0" applyFont="1" applyFill="1" applyBorder="1" applyAlignment="1">
      <alignment horizontal="center" vertical="center" wrapText="1"/>
    </xf>
    <xf numFmtId="167" fontId="15" fillId="0" borderId="0" xfId="0" applyNumberFormat="1" applyFont="1"/>
    <xf numFmtId="166" fontId="6" fillId="0" borderId="2" xfId="1"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3" fontId="8" fillId="0" borderId="4" xfId="1" applyFont="1" applyFill="1" applyBorder="1" applyAlignment="1">
      <alignment horizontal="center" vertical="center" wrapText="1"/>
    </xf>
    <xf numFmtId="43" fontId="0" fillId="0" borderId="0" xfId="0" applyNumberFormat="1"/>
    <xf numFmtId="43" fontId="15" fillId="0" borderId="0" xfId="1" applyFont="1" applyAlignment="1">
      <alignment horizontal="right"/>
    </xf>
    <xf numFmtId="43" fontId="0" fillId="0" borderId="0" xfId="1" applyFont="1"/>
    <xf numFmtId="167" fontId="0" fillId="0" borderId="0" xfId="0" applyNumberFormat="1"/>
    <xf numFmtId="0" fontId="5" fillId="0" borderId="2" xfId="0" applyFont="1" applyBorder="1" applyAlignment="1">
      <alignment horizontal="center" vertical="center" wrapText="1"/>
    </xf>
    <xf numFmtId="0" fontId="4" fillId="0" borderId="0" xfId="0" applyFont="1" applyAlignment="1">
      <alignment horizontal="center" wrapText="1"/>
    </xf>
    <xf numFmtId="0" fontId="5" fillId="0" borderId="2" xfId="0" applyFont="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5" fillId="0" borderId="2"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justify" vertical="center" wrapText="1"/>
    </xf>
    <xf numFmtId="0" fontId="5" fillId="0" borderId="2" xfId="0" applyFont="1" applyBorder="1" applyAlignment="1">
      <alignment horizontal="center" vertical="center" wrapText="1"/>
    </xf>
    <xf numFmtId="43" fontId="8" fillId="3" borderId="4" xfId="1" applyFont="1" applyFill="1" applyBorder="1" applyAlignment="1">
      <alignment horizontal="center" vertical="center" wrapText="1"/>
    </xf>
    <xf numFmtId="43" fontId="8" fillId="4" borderId="4" xfId="1" applyFont="1" applyFill="1" applyBorder="1" applyAlignment="1">
      <alignment horizontal="center" vertical="center" wrapText="1"/>
    </xf>
    <xf numFmtId="43" fontId="0" fillId="4" borderId="0" xfId="0" applyNumberFormat="1" applyFill="1"/>
    <xf numFmtId="43" fontId="8" fillId="0" borderId="9" xfId="1" applyFont="1" applyFill="1" applyBorder="1" applyAlignment="1">
      <alignment horizontal="center" vertical="center" wrapText="1"/>
    </xf>
    <xf numFmtId="0" fontId="8" fillId="0" borderId="2" xfId="0" applyFont="1" applyBorder="1" applyAlignment="1">
      <alignment horizontal="center" vertical="center" wrapText="1"/>
    </xf>
    <xf numFmtId="43" fontId="20" fillId="0" borderId="2" xfId="0" applyNumberFormat="1" applyFont="1" applyFill="1" applyBorder="1" applyAlignment="1">
      <alignment horizontal="center" vertical="center" wrapText="1"/>
    </xf>
    <xf numFmtId="43" fontId="8" fillId="0" borderId="2" xfId="1" applyFont="1" applyBorder="1" applyAlignment="1">
      <alignment horizontal="center" vertical="center" wrapText="1"/>
    </xf>
    <xf numFmtId="43" fontId="20" fillId="0" borderId="2" xfId="0" applyNumberFormat="1" applyFont="1" applyBorder="1" applyAlignment="1">
      <alignment horizontal="center" vertical="center" wrapText="1"/>
    </xf>
    <xf numFmtId="43" fontId="20" fillId="0" borderId="2" xfId="1" applyFont="1" applyFill="1" applyBorder="1" applyAlignment="1">
      <alignment horizontal="center" vertical="center" wrapText="1"/>
    </xf>
    <xf numFmtId="43" fontId="20" fillId="0" borderId="5" xfId="1" applyFont="1" applyFill="1" applyBorder="1" applyAlignment="1">
      <alignment horizontal="center" vertical="center" wrapText="1"/>
    </xf>
    <xf numFmtId="43" fontId="8" fillId="0" borderId="2"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0" xfId="0" applyFont="1" applyAlignment="1">
      <alignment horizontal="right" vertical="top"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3" fillId="0" borderId="0" xfId="0" applyFont="1" applyAlignment="1">
      <alignment horizontal="center" vertical="top" wrapText="1"/>
    </xf>
    <xf numFmtId="0" fontId="5" fillId="0" borderId="2" xfId="0" applyFont="1" applyBorder="1" applyAlignment="1">
      <alignment horizontal="center" vertical="center" wrapText="1"/>
    </xf>
    <xf numFmtId="0" fontId="17" fillId="0" borderId="10" xfId="0" applyFont="1" applyBorder="1" applyAlignment="1">
      <alignment horizontal="left" vertical="top" wrapText="1"/>
    </xf>
    <xf numFmtId="0" fontId="17" fillId="0" borderId="12" xfId="0" applyFont="1" applyBorder="1" applyAlignment="1">
      <alignment horizontal="left" vertical="top" wrapText="1"/>
    </xf>
    <xf numFmtId="0" fontId="13" fillId="0" borderId="15" xfId="3" applyFont="1" applyBorder="1" applyAlignment="1">
      <alignment horizontal="left" vertical="top" wrapText="1"/>
    </xf>
    <xf numFmtId="0" fontId="13" fillId="0" borderId="17" xfId="3" applyFont="1" applyBorder="1" applyAlignment="1">
      <alignment horizontal="left" vertical="top" wrapText="1"/>
    </xf>
    <xf numFmtId="0" fontId="3"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vertical="center" wrapText="1"/>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14" fillId="0" borderId="20" xfId="0" applyFont="1" applyBorder="1" applyAlignment="1">
      <alignment horizontal="left" vertical="top" wrapText="1"/>
    </xf>
    <xf numFmtId="0" fontId="4" fillId="0" borderId="0" xfId="0" applyFont="1" applyAlignment="1">
      <alignment horizont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7" xfId="0" applyFont="1" applyBorder="1" applyAlignment="1">
      <alignment horizontal="left" vertical="center" wrapText="1"/>
    </xf>
    <xf numFmtId="0" fontId="16" fillId="0" borderId="0" xfId="0" applyFont="1" applyAlignment="1">
      <alignment horizontal="left" vertical="top" wrapText="1"/>
    </xf>
    <xf numFmtId="0" fontId="5" fillId="0" borderId="2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2" xfId="0" applyFont="1" applyBorder="1" applyAlignment="1">
      <alignment horizontal="center" vertical="center" wrapText="1"/>
    </xf>
    <xf numFmtId="43" fontId="5" fillId="0" borderId="2" xfId="1" applyFont="1" applyFill="1" applyBorder="1" applyAlignment="1">
      <alignment horizontal="center" vertical="center" wrapText="1"/>
    </xf>
    <xf numFmtId="166" fontId="6" fillId="0" borderId="2" xfId="1" applyNumberFormat="1" applyFont="1" applyBorder="1" applyAlignment="1">
      <alignment horizontal="center" vertical="center"/>
    </xf>
  </cellXfs>
  <cellStyles count="4">
    <cellStyle name="Обычный" xfId="0" builtinId="0"/>
    <cellStyle name="Обычный 2 2" xfId="2"/>
    <cellStyle name="Обычный 5" xfId="3"/>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Y42"/>
  <sheetViews>
    <sheetView view="pageBreakPreview" topLeftCell="A2" zoomScale="75" zoomScaleNormal="75" zoomScaleSheetLayoutView="75" workbookViewId="0">
      <pane xSplit="5" ySplit="8" topLeftCell="W31" activePane="bottomRight" state="frozen"/>
      <selection activeCell="O37" sqref="O37"/>
      <selection pane="topRight" activeCell="O37" sqref="O37"/>
      <selection pane="bottomLeft" activeCell="O37" sqref="O37"/>
      <selection pane="bottomRight" activeCell="AG14" sqref="AG14"/>
    </sheetView>
  </sheetViews>
  <sheetFormatPr defaultRowHeight="15" outlineLevelRow="1" outlineLevelCol="1" x14ac:dyDescent="0.25"/>
  <cols>
    <col min="1" max="1" width="2.140625" customWidth="1"/>
    <col min="2" max="2" width="5.140625" customWidth="1"/>
    <col min="3" max="3" width="26.85546875" customWidth="1"/>
    <col min="4" max="4" width="50.28515625" customWidth="1"/>
    <col min="5" max="5" width="15.5703125" customWidth="1"/>
    <col min="6" max="6" width="13.7109375" customWidth="1"/>
    <col min="7" max="7" width="14.28515625" customWidth="1"/>
    <col min="8" max="8" width="9.85546875" customWidth="1"/>
    <col min="9" max="9" width="15.85546875" customWidth="1"/>
    <col min="10" max="10" width="11.140625" customWidth="1"/>
    <col min="11" max="11" width="10.5703125" customWidth="1"/>
    <col min="12" max="13" width="15.7109375" customWidth="1"/>
    <col min="14" max="14" width="14.42578125" customWidth="1"/>
    <col min="15" max="15" width="16" customWidth="1"/>
    <col min="16" max="16" width="17.28515625" customWidth="1"/>
    <col min="17" max="17" width="16.140625" customWidth="1"/>
    <col min="18" max="18" width="6.7109375" customWidth="1"/>
    <col min="19" max="19" width="17.85546875" customWidth="1"/>
    <col min="20" max="23" width="16" customWidth="1"/>
    <col min="24" max="24" width="7.28515625" customWidth="1"/>
    <col min="25" max="25" width="16" customWidth="1"/>
    <col min="26" max="26" width="14.7109375" customWidth="1"/>
    <col min="27" max="27" width="14.42578125" customWidth="1"/>
    <col min="28" max="28" width="14" customWidth="1"/>
    <col min="29" max="29" width="14.28515625" customWidth="1"/>
    <col min="30" max="30" width="7.28515625" customWidth="1"/>
    <col min="31" max="31" width="16.140625" customWidth="1"/>
    <col min="32" max="32" width="14.85546875" customWidth="1"/>
    <col min="33" max="33" width="16" customWidth="1"/>
    <col min="34" max="34" width="16.5703125" customWidth="1"/>
    <col min="35" max="35" width="15.85546875" customWidth="1"/>
    <col min="36" max="36" width="15.5703125" customWidth="1"/>
    <col min="37" max="37" width="16.85546875" customWidth="1"/>
    <col min="38" max="38" width="12.28515625" customWidth="1"/>
    <col min="39" max="39" width="9.140625" hidden="1" customWidth="1" outlineLevel="1"/>
    <col min="40" max="43" width="18.5703125" hidden="1" customWidth="1" outlineLevel="1"/>
    <col min="44" max="44" width="12.7109375" hidden="1" customWidth="1" outlineLevel="1"/>
    <col min="45" max="45" width="9.140625" hidden="1" customWidth="1" outlineLevel="1"/>
    <col min="46" max="46" width="21.28515625" hidden="1" customWidth="1" outlineLevel="1"/>
    <col min="47" max="47" width="18.140625" hidden="1" customWidth="1" outlineLevel="1"/>
    <col min="48" max="48" width="21.7109375" hidden="1" customWidth="1" outlineLevel="1"/>
    <col min="49" max="49" width="19.85546875" hidden="1" customWidth="1" outlineLevel="1"/>
    <col min="50" max="50" width="12.7109375" hidden="1" customWidth="1" outlineLevel="1"/>
    <col min="51" max="51" width="9.140625" collapsed="1"/>
  </cols>
  <sheetData>
    <row r="2" spans="2:50" ht="19.5" customHeight="1" x14ac:dyDescent="0.25">
      <c r="L2" s="4" t="s">
        <v>176</v>
      </c>
      <c r="N2" s="1"/>
      <c r="O2" s="2"/>
      <c r="P2" s="2"/>
      <c r="Q2" s="2"/>
      <c r="R2" s="3"/>
      <c r="S2" s="3"/>
      <c r="T2" s="2"/>
      <c r="U2" s="2"/>
      <c r="V2" s="2"/>
      <c r="W2" s="2"/>
      <c r="X2" s="2"/>
      <c r="Y2" s="3"/>
      <c r="Z2" s="2"/>
      <c r="AA2" s="2"/>
      <c r="AB2" s="2"/>
      <c r="AC2" s="2"/>
      <c r="AD2" s="2"/>
      <c r="AE2" s="2"/>
      <c r="AF2" s="2"/>
      <c r="AL2" s="4"/>
    </row>
    <row r="3" spans="2:50" ht="45" customHeight="1" x14ac:dyDescent="0.25">
      <c r="I3" s="91" t="s">
        <v>175</v>
      </c>
      <c r="J3" s="91"/>
      <c r="K3" s="91"/>
      <c r="L3" s="91"/>
      <c r="N3" s="1"/>
      <c r="O3" s="2"/>
      <c r="P3" s="2"/>
      <c r="Q3" s="2"/>
      <c r="R3" s="3"/>
      <c r="S3" s="3"/>
      <c r="T3" s="2"/>
      <c r="U3" s="2"/>
      <c r="V3" s="2"/>
      <c r="W3" s="2"/>
      <c r="X3" s="2"/>
      <c r="Y3" s="3"/>
      <c r="Z3" s="2"/>
      <c r="AA3" s="2"/>
      <c r="AB3" s="2"/>
      <c r="AC3" s="2"/>
      <c r="AD3" s="2"/>
      <c r="AE3" s="2"/>
      <c r="AF3" s="2"/>
      <c r="AL3" s="4"/>
    </row>
    <row r="4" spans="2:50" s="54" customFormat="1" ht="71.25" customHeight="1" x14ac:dyDescent="0.25">
      <c r="B4" s="95" t="s">
        <v>0</v>
      </c>
      <c r="C4" s="95"/>
      <c r="D4" s="95"/>
      <c r="E4" s="95"/>
      <c r="F4" s="95"/>
      <c r="G4" s="95"/>
      <c r="H4" s="95"/>
      <c r="I4" s="95"/>
      <c r="J4" s="95"/>
      <c r="K4" s="95"/>
      <c r="L4" s="95"/>
      <c r="M4" s="53"/>
      <c r="N4" s="53"/>
      <c r="P4" s="53"/>
      <c r="Q4" s="53"/>
      <c r="R4" s="53"/>
      <c r="S4" s="6" t="s">
        <v>173</v>
      </c>
      <c r="T4" s="56"/>
      <c r="U4" s="56"/>
      <c r="V4" s="57"/>
      <c r="W4" s="56"/>
      <c r="X4" s="56"/>
      <c r="Y4" s="69"/>
      <c r="Z4" s="56"/>
      <c r="AA4" s="56"/>
      <c r="AB4" s="57"/>
      <c r="AC4" s="56"/>
      <c r="AD4" s="56"/>
      <c r="AE4" s="56"/>
      <c r="AF4" s="56"/>
      <c r="AG4" s="56"/>
      <c r="AH4" s="6" t="s">
        <v>173</v>
      </c>
    </row>
    <row r="5" spans="2:50" ht="15.75" hidden="1" outlineLevel="1" x14ac:dyDescent="0.25">
      <c r="B5" s="5"/>
    </row>
    <row r="6" spans="2:50" ht="15.75" hidden="1" outlineLevel="1" x14ac:dyDescent="0.25">
      <c r="B6" s="5"/>
    </row>
    <row r="7" spans="2:50" ht="40.5" customHeight="1" collapsed="1" x14ac:dyDescent="0.25">
      <c r="B7" s="92" t="s">
        <v>1</v>
      </c>
      <c r="C7" s="92" t="s">
        <v>2</v>
      </c>
      <c r="D7" s="92" t="s">
        <v>3</v>
      </c>
      <c r="E7" s="96" t="s">
        <v>4</v>
      </c>
      <c r="F7" s="96" t="s">
        <v>5</v>
      </c>
      <c r="G7" s="96" t="s">
        <v>6</v>
      </c>
      <c r="H7" s="96" t="s">
        <v>7</v>
      </c>
      <c r="I7" s="92" t="s">
        <v>8</v>
      </c>
      <c r="J7" s="96" t="s">
        <v>9</v>
      </c>
      <c r="K7" s="94" t="s">
        <v>10</v>
      </c>
      <c r="L7" s="89" t="s">
        <v>11</v>
      </c>
      <c r="M7" s="96" t="s">
        <v>12</v>
      </c>
      <c r="N7" s="96" t="s">
        <v>13</v>
      </c>
      <c r="O7" s="96"/>
      <c r="P7" s="96"/>
      <c r="Q7" s="96"/>
      <c r="R7" s="96"/>
      <c r="S7" s="96" t="s">
        <v>14</v>
      </c>
      <c r="T7" s="96" t="s">
        <v>15</v>
      </c>
      <c r="U7" s="96"/>
      <c r="V7" s="96"/>
      <c r="W7" s="96"/>
      <c r="X7" s="96"/>
      <c r="Y7" s="96" t="s">
        <v>16</v>
      </c>
      <c r="Z7" s="96" t="s">
        <v>188</v>
      </c>
      <c r="AA7" s="96"/>
      <c r="AB7" s="96"/>
      <c r="AC7" s="96"/>
      <c r="AD7" s="96"/>
      <c r="AE7" s="92" t="s">
        <v>216</v>
      </c>
      <c r="AF7" s="94" t="s">
        <v>17</v>
      </c>
      <c r="AG7" s="94"/>
      <c r="AH7" s="94"/>
      <c r="AI7" s="94"/>
      <c r="AJ7" s="94"/>
      <c r="AK7" s="89" t="s">
        <v>181</v>
      </c>
      <c r="AL7" s="96" t="s">
        <v>18</v>
      </c>
      <c r="AN7" s="96" t="s">
        <v>178</v>
      </c>
      <c r="AO7" s="96"/>
      <c r="AP7" s="96"/>
      <c r="AQ7" s="96"/>
      <c r="AR7" s="96"/>
      <c r="AT7" s="96" t="s">
        <v>179</v>
      </c>
      <c r="AU7" s="96"/>
      <c r="AV7" s="96"/>
      <c r="AW7" s="96"/>
      <c r="AX7" s="96"/>
    </row>
    <row r="8" spans="2:50" ht="141.75" customHeight="1" x14ac:dyDescent="0.25">
      <c r="B8" s="93"/>
      <c r="C8" s="93"/>
      <c r="D8" s="93"/>
      <c r="E8" s="96"/>
      <c r="F8" s="96"/>
      <c r="G8" s="96"/>
      <c r="H8" s="96"/>
      <c r="I8" s="93"/>
      <c r="J8" s="96"/>
      <c r="K8" s="94"/>
      <c r="L8" s="90"/>
      <c r="M8" s="96"/>
      <c r="N8" s="7">
        <v>2021</v>
      </c>
      <c r="O8" s="7">
        <v>2022</v>
      </c>
      <c r="P8" s="7">
        <v>2023</v>
      </c>
      <c r="Q8" s="7">
        <v>2024</v>
      </c>
      <c r="R8" s="7">
        <v>2025</v>
      </c>
      <c r="S8" s="96"/>
      <c r="T8" s="7">
        <v>2021</v>
      </c>
      <c r="U8" s="7">
        <v>2022</v>
      </c>
      <c r="V8" s="7">
        <v>2023</v>
      </c>
      <c r="W8" s="7">
        <v>2024</v>
      </c>
      <c r="X8" s="7">
        <v>2025</v>
      </c>
      <c r="Y8" s="96"/>
      <c r="Z8" s="68">
        <v>2021</v>
      </c>
      <c r="AA8" s="68">
        <v>2022</v>
      </c>
      <c r="AB8" s="68">
        <v>2023</v>
      </c>
      <c r="AC8" s="68">
        <v>2024</v>
      </c>
      <c r="AD8" s="68">
        <v>2025</v>
      </c>
      <c r="AE8" s="93"/>
      <c r="AF8" s="62">
        <v>2021</v>
      </c>
      <c r="AG8" s="62">
        <v>2022</v>
      </c>
      <c r="AH8" s="62">
        <v>2023</v>
      </c>
      <c r="AI8" s="62">
        <v>2024</v>
      </c>
      <c r="AJ8" s="62" t="s">
        <v>227</v>
      </c>
      <c r="AK8" s="90"/>
      <c r="AL8" s="96"/>
      <c r="AN8" s="61" t="s">
        <v>220</v>
      </c>
      <c r="AO8" s="61" t="s">
        <v>221</v>
      </c>
      <c r="AP8" s="61" t="s">
        <v>222</v>
      </c>
      <c r="AQ8" s="61" t="s">
        <v>223</v>
      </c>
      <c r="AR8" s="61" t="s">
        <v>180</v>
      </c>
      <c r="AT8" s="61" t="s">
        <v>220</v>
      </c>
      <c r="AU8" s="61" t="s">
        <v>221</v>
      </c>
      <c r="AV8" s="61" t="s">
        <v>222</v>
      </c>
      <c r="AW8" s="77" t="s">
        <v>224</v>
      </c>
      <c r="AX8" s="61">
        <v>2025</v>
      </c>
    </row>
    <row r="9" spans="2:50" x14ac:dyDescent="0.25">
      <c r="B9" s="8">
        <v>1</v>
      </c>
      <c r="C9" s="8">
        <v>2</v>
      </c>
      <c r="D9" s="8">
        <v>3</v>
      </c>
      <c r="E9" s="8">
        <v>4</v>
      </c>
      <c r="F9" s="8">
        <v>5</v>
      </c>
      <c r="G9" s="8">
        <v>6</v>
      </c>
      <c r="H9" s="8">
        <v>7</v>
      </c>
      <c r="I9" s="8">
        <v>8</v>
      </c>
      <c r="J9" s="8">
        <v>9</v>
      </c>
      <c r="K9" s="8">
        <v>10</v>
      </c>
      <c r="L9" s="8">
        <v>11</v>
      </c>
      <c r="M9" s="8">
        <v>12</v>
      </c>
      <c r="N9" s="8">
        <v>13</v>
      </c>
      <c r="O9" s="8">
        <v>14</v>
      </c>
      <c r="P9" s="8">
        <v>15</v>
      </c>
      <c r="Q9" s="8">
        <v>16</v>
      </c>
      <c r="R9" s="8">
        <v>17</v>
      </c>
      <c r="S9" s="8">
        <v>18</v>
      </c>
      <c r="T9" s="8">
        <v>19</v>
      </c>
      <c r="U9" s="8">
        <v>20</v>
      </c>
      <c r="V9" s="8">
        <v>21</v>
      </c>
      <c r="W9" s="8">
        <v>22</v>
      </c>
      <c r="X9" s="8">
        <v>23</v>
      </c>
      <c r="Y9" s="8">
        <v>24</v>
      </c>
      <c r="Z9" s="8">
        <v>25</v>
      </c>
      <c r="AA9" s="8">
        <v>26</v>
      </c>
      <c r="AB9" s="8">
        <v>27</v>
      </c>
      <c r="AC9" s="8">
        <v>28</v>
      </c>
      <c r="AD9" s="8">
        <v>29</v>
      </c>
      <c r="AE9" s="8">
        <v>30</v>
      </c>
      <c r="AF9" s="8">
        <v>31</v>
      </c>
      <c r="AG9" s="8">
        <v>32</v>
      </c>
      <c r="AH9" s="8">
        <v>33</v>
      </c>
      <c r="AI9" s="8">
        <v>34</v>
      </c>
      <c r="AJ9" s="8">
        <v>35</v>
      </c>
      <c r="AK9" s="8">
        <v>36</v>
      </c>
      <c r="AL9" s="8">
        <v>37</v>
      </c>
    </row>
    <row r="10" spans="2:50" ht="63.75" x14ac:dyDescent="0.25">
      <c r="B10" s="9">
        <v>1</v>
      </c>
      <c r="C10" s="10" t="s">
        <v>19</v>
      </c>
      <c r="D10" s="11" t="s">
        <v>20</v>
      </c>
      <c r="E10" s="12" t="s">
        <v>21</v>
      </c>
      <c r="F10" s="13"/>
      <c r="G10" s="13" t="s">
        <v>22</v>
      </c>
      <c r="H10" s="13" t="s">
        <v>23</v>
      </c>
      <c r="I10" s="13">
        <v>2000</v>
      </c>
      <c r="J10" s="14">
        <v>557.79999999999995</v>
      </c>
      <c r="K10" s="15">
        <v>50</v>
      </c>
      <c r="L10" s="16" t="s">
        <v>24</v>
      </c>
      <c r="M10" s="87">
        <f>SUM(N10:R10)</f>
        <v>46225898.600000001</v>
      </c>
      <c r="N10" s="17"/>
      <c r="O10" s="17">
        <v>46225898.600000001</v>
      </c>
      <c r="P10" s="17">
        <v>0</v>
      </c>
      <c r="Q10" s="18">
        <v>0</v>
      </c>
      <c r="R10" s="7">
        <v>0</v>
      </c>
      <c r="S10" s="19">
        <f>SUM(T10:X10)</f>
        <v>43815374.380000003</v>
      </c>
      <c r="T10" s="20"/>
      <c r="U10" s="20">
        <v>43815374.380000003</v>
      </c>
      <c r="V10" s="20"/>
      <c r="W10" s="20"/>
      <c r="X10" s="7">
        <v>0</v>
      </c>
      <c r="Y10" s="19">
        <f>SUM(Z10:AD10)</f>
        <v>2410524.2199999988</v>
      </c>
      <c r="Z10" s="20">
        <f>+N10-T10</f>
        <v>0</v>
      </c>
      <c r="AA10" s="20">
        <f t="shared" ref="AA10:AD10" si="0">+O10-U10</f>
        <v>2410524.2199999988</v>
      </c>
      <c r="AB10" s="20">
        <f t="shared" si="0"/>
        <v>0</v>
      </c>
      <c r="AC10" s="20">
        <f t="shared" si="0"/>
        <v>0</v>
      </c>
      <c r="AD10" s="20">
        <f t="shared" si="0"/>
        <v>0</v>
      </c>
      <c r="AE10" s="21">
        <f>SUM(AF10:AJ10)</f>
        <v>64917708.20000001</v>
      </c>
      <c r="AF10" s="20">
        <v>10304.35</v>
      </c>
      <c r="AG10" s="20">
        <v>54087326.710000008</v>
      </c>
      <c r="AH10" s="20">
        <v>10820077.140000001</v>
      </c>
      <c r="AI10" s="20">
        <v>0</v>
      </c>
      <c r="AJ10" s="20">
        <v>0</v>
      </c>
      <c r="AK10" s="20">
        <f>+S10+Y10+AE10</f>
        <v>111143606.80000001</v>
      </c>
      <c r="AL10" s="22">
        <v>2022</v>
      </c>
      <c r="AN10" s="63">
        <v>10304.35</v>
      </c>
      <c r="AO10" s="63">
        <v>35578692.340000004</v>
      </c>
      <c r="AP10" s="63">
        <v>10820077.140000001</v>
      </c>
      <c r="AQ10" s="63"/>
      <c r="AR10" s="63">
        <v>0</v>
      </c>
      <c r="AT10" s="63"/>
      <c r="AU10" s="63">
        <v>18508634.370000001</v>
      </c>
      <c r="AV10" s="63"/>
      <c r="AW10" s="63">
        <v>0</v>
      </c>
      <c r="AX10" s="63">
        <v>0</v>
      </c>
    </row>
    <row r="11" spans="2:50" ht="63.75" x14ac:dyDescent="0.25">
      <c r="B11" s="9">
        <v>2</v>
      </c>
      <c r="C11" s="10" t="s">
        <v>25</v>
      </c>
      <c r="D11" s="11" t="s">
        <v>26</v>
      </c>
      <c r="E11" s="12" t="s">
        <v>27</v>
      </c>
      <c r="F11" s="13"/>
      <c r="G11" s="13" t="s">
        <v>22</v>
      </c>
      <c r="H11" s="13" t="s">
        <v>28</v>
      </c>
      <c r="I11" s="23">
        <v>9037</v>
      </c>
      <c r="J11" s="24">
        <v>4899.55</v>
      </c>
      <c r="K11" s="15">
        <v>250</v>
      </c>
      <c r="L11" s="16" t="s">
        <v>24</v>
      </c>
      <c r="M11" s="87">
        <f t="shared" ref="M11:M33" si="1">SUM(N11:R11)</f>
        <v>393789399.15999997</v>
      </c>
      <c r="N11" s="17"/>
      <c r="O11" s="17">
        <v>51732102.659999996</v>
      </c>
      <c r="P11" s="26">
        <v>203523197.32999998</v>
      </c>
      <c r="Q11" s="81">
        <f>+W11+AC11</f>
        <v>138534099.16999999</v>
      </c>
      <c r="R11" s="82">
        <v>0</v>
      </c>
      <c r="S11" s="83">
        <f t="shared" ref="S11:S33" si="2">SUM(T11:X11)</f>
        <v>373254614.31</v>
      </c>
      <c r="T11" s="84"/>
      <c r="U11" s="84">
        <v>49034448.539999999</v>
      </c>
      <c r="V11" s="84">
        <v>192910151.16</v>
      </c>
      <c r="W11" s="45">
        <f>131309914.61+100</f>
        <v>131310014.61</v>
      </c>
      <c r="X11" s="82">
        <v>0</v>
      </c>
      <c r="Y11" s="85">
        <f t="shared" ref="Y11:Y33" si="3">SUM(Z11:AD11)</f>
        <v>20534784.849999983</v>
      </c>
      <c r="Z11" s="84">
        <f t="shared" ref="Z11:Z33" si="4">+N11-T11</f>
        <v>0</v>
      </c>
      <c r="AA11" s="84">
        <f t="shared" ref="AA11:AA33" si="5">+O11-U11</f>
        <v>2697654.1199999973</v>
      </c>
      <c r="AB11" s="84">
        <f t="shared" ref="AB11:AB33" si="6">+P11-V11</f>
        <v>10613046.169999987</v>
      </c>
      <c r="AC11" s="45">
        <f>7224079.06+5.5</f>
        <v>7224084.5599999996</v>
      </c>
      <c r="AD11" s="20">
        <f t="shared" ref="AD11:AD33" si="7">+R11-X11</f>
        <v>0</v>
      </c>
      <c r="AE11" s="21">
        <f t="shared" ref="AE11:AE33" si="8">SUM(AF11:AJ11)</f>
        <v>186785098.72</v>
      </c>
      <c r="AF11" s="20">
        <v>0</v>
      </c>
      <c r="AG11" s="20">
        <v>1380715.9900000002</v>
      </c>
      <c r="AH11" s="20">
        <v>44897873.259999998</v>
      </c>
      <c r="AI11" s="125">
        <v>82930309.469999999</v>
      </c>
      <c r="AJ11" s="125">
        <v>57576200</v>
      </c>
      <c r="AK11" s="20">
        <f t="shared" ref="AK11:AK33" si="9">+S11+Y11+AE11</f>
        <v>580574497.88</v>
      </c>
      <c r="AL11" s="22">
        <v>2024</v>
      </c>
      <c r="AN11" s="63"/>
      <c r="AO11" s="63">
        <v>1380715.9900000002</v>
      </c>
      <c r="AP11" s="63">
        <v>5166467.46</v>
      </c>
      <c r="AQ11" s="63">
        <v>149380700</v>
      </c>
      <c r="AR11" s="63"/>
      <c r="AT11" s="63"/>
      <c r="AU11" s="63"/>
      <c r="AV11" s="63">
        <v>39731405.799999997</v>
      </c>
      <c r="AW11" s="79">
        <v>21287026</v>
      </c>
      <c r="AX11" s="63">
        <v>0</v>
      </c>
    </row>
    <row r="12" spans="2:50" ht="63.75" x14ac:dyDescent="0.25">
      <c r="B12" s="9">
        <v>3</v>
      </c>
      <c r="C12" s="10" t="s">
        <v>29</v>
      </c>
      <c r="D12" s="11" t="s">
        <v>30</v>
      </c>
      <c r="E12" s="12" t="s">
        <v>31</v>
      </c>
      <c r="F12" s="13"/>
      <c r="G12" s="13" t="s">
        <v>22</v>
      </c>
      <c r="H12" s="13" t="s">
        <v>28</v>
      </c>
      <c r="I12" s="23">
        <v>13627</v>
      </c>
      <c r="J12" s="24">
        <v>4597.6000000000004</v>
      </c>
      <c r="K12" s="15">
        <v>350</v>
      </c>
      <c r="L12" s="16" t="s">
        <v>24</v>
      </c>
      <c r="M12" s="87">
        <f t="shared" si="1"/>
        <v>570425200</v>
      </c>
      <c r="N12" s="17"/>
      <c r="O12" s="17">
        <v>0</v>
      </c>
      <c r="P12" s="26">
        <v>570425200</v>
      </c>
      <c r="Q12" s="81">
        <v>0</v>
      </c>
      <c r="R12" s="82">
        <v>0</v>
      </c>
      <c r="S12" s="85">
        <f t="shared" si="2"/>
        <v>540679455.75000012</v>
      </c>
      <c r="T12" s="84"/>
      <c r="U12" s="84"/>
      <c r="V12" s="84">
        <v>540679455.75000012</v>
      </c>
      <c r="W12" s="84"/>
      <c r="X12" s="82">
        <v>0</v>
      </c>
      <c r="Y12" s="85">
        <f t="shared" si="3"/>
        <v>29745744.249999881</v>
      </c>
      <c r="Z12" s="84">
        <f t="shared" si="4"/>
        <v>0</v>
      </c>
      <c r="AA12" s="84">
        <f t="shared" si="5"/>
        <v>0</v>
      </c>
      <c r="AB12" s="84">
        <f t="shared" si="6"/>
        <v>29745744.249999881</v>
      </c>
      <c r="AC12" s="84">
        <f t="shared" ref="AC12:AC33" si="10">+Q12-W12</f>
        <v>0</v>
      </c>
      <c r="AD12" s="20">
        <f t="shared" si="7"/>
        <v>0</v>
      </c>
      <c r="AE12" s="21">
        <f t="shared" si="8"/>
        <v>349175230.90000004</v>
      </c>
      <c r="AF12" s="20">
        <v>214148.88</v>
      </c>
      <c r="AG12" s="20">
        <v>166793.57</v>
      </c>
      <c r="AH12" s="20">
        <v>348794288.45000005</v>
      </c>
      <c r="AI12" s="20">
        <v>0</v>
      </c>
      <c r="AJ12" s="125">
        <v>0</v>
      </c>
      <c r="AK12" s="20">
        <f t="shared" si="9"/>
        <v>919600430.9000001</v>
      </c>
      <c r="AL12" s="22">
        <v>2023</v>
      </c>
      <c r="AN12" s="63">
        <v>214148.88</v>
      </c>
      <c r="AO12" s="63">
        <v>166793.57</v>
      </c>
      <c r="AP12" s="63">
        <v>170743419.96000004</v>
      </c>
      <c r="AQ12" s="63"/>
      <c r="AR12" s="63"/>
      <c r="AT12" s="63"/>
      <c r="AU12" s="63"/>
      <c r="AV12" s="63">
        <v>178050868.49000001</v>
      </c>
      <c r="AW12" s="63">
        <v>0</v>
      </c>
      <c r="AX12" s="63">
        <v>0</v>
      </c>
    </row>
    <row r="13" spans="2:50" ht="76.5" x14ac:dyDescent="0.25">
      <c r="B13" s="9">
        <v>4</v>
      </c>
      <c r="C13" s="10" t="s">
        <v>32</v>
      </c>
      <c r="D13" s="11" t="s">
        <v>33</v>
      </c>
      <c r="E13" s="12" t="s">
        <v>34</v>
      </c>
      <c r="F13" s="13"/>
      <c r="G13" s="13" t="s">
        <v>22</v>
      </c>
      <c r="H13" s="13" t="s">
        <v>28</v>
      </c>
      <c r="I13" s="23">
        <v>29200</v>
      </c>
      <c r="J13" s="25">
        <v>11835.6</v>
      </c>
      <c r="K13" s="15">
        <v>750</v>
      </c>
      <c r="L13" s="16" t="s">
        <v>24</v>
      </c>
      <c r="M13" s="87">
        <f t="shared" si="1"/>
        <v>1187286601.22</v>
      </c>
      <c r="N13" s="17"/>
      <c r="O13" s="26">
        <v>319528597.94999999</v>
      </c>
      <c r="P13" s="26">
        <v>276807401.78000003</v>
      </c>
      <c r="Q13" s="81">
        <v>590950601.49000001</v>
      </c>
      <c r="R13" s="82">
        <v>0</v>
      </c>
      <c r="S13" s="85">
        <f t="shared" si="2"/>
        <v>1125373621.9200001</v>
      </c>
      <c r="T13" s="84"/>
      <c r="U13" s="84">
        <v>302866262.63</v>
      </c>
      <c r="V13" s="84">
        <v>262372832.30000001</v>
      </c>
      <c r="W13" s="84">
        <v>560134526.99000001</v>
      </c>
      <c r="X13" s="82">
        <v>0</v>
      </c>
      <c r="Y13" s="85">
        <f t="shared" si="3"/>
        <v>61912979.300000012</v>
      </c>
      <c r="Z13" s="84">
        <f t="shared" si="4"/>
        <v>0</v>
      </c>
      <c r="AA13" s="84">
        <f t="shared" si="5"/>
        <v>16662335.319999993</v>
      </c>
      <c r="AB13" s="84">
        <f t="shared" si="6"/>
        <v>14434569.480000019</v>
      </c>
      <c r="AC13" s="84">
        <f t="shared" si="10"/>
        <v>30816074.5</v>
      </c>
      <c r="AD13" s="20">
        <f t="shared" si="7"/>
        <v>0</v>
      </c>
      <c r="AE13" s="21">
        <f t="shared" si="8"/>
        <v>1152646325.5599999</v>
      </c>
      <c r="AF13" s="20">
        <v>0</v>
      </c>
      <c r="AG13" s="20">
        <v>26187270.979999997</v>
      </c>
      <c r="AH13" s="20">
        <v>1126459054.5799999</v>
      </c>
      <c r="AI13" s="20">
        <v>0</v>
      </c>
      <c r="AJ13" s="125">
        <v>0</v>
      </c>
      <c r="AK13" s="20">
        <f t="shared" si="9"/>
        <v>2339932926.7799997</v>
      </c>
      <c r="AL13" s="22">
        <v>2024</v>
      </c>
      <c r="AN13" s="63"/>
      <c r="AO13" s="63">
        <v>26187270.979999997</v>
      </c>
      <c r="AP13" s="63">
        <v>599580188.30999994</v>
      </c>
      <c r="AQ13" s="63"/>
      <c r="AR13" s="63"/>
      <c r="AT13" s="63"/>
      <c r="AU13" s="63"/>
      <c r="AV13" s="63">
        <v>526878866.27000004</v>
      </c>
      <c r="AW13" s="63">
        <v>0</v>
      </c>
      <c r="AX13" s="63">
        <v>0</v>
      </c>
    </row>
    <row r="14" spans="2:50" ht="63.75" x14ac:dyDescent="0.25">
      <c r="B14" s="9">
        <v>5</v>
      </c>
      <c r="C14" s="10" t="s">
        <v>35</v>
      </c>
      <c r="D14" s="11" t="s">
        <v>36</v>
      </c>
      <c r="E14" s="12" t="s">
        <v>37</v>
      </c>
      <c r="F14" s="13"/>
      <c r="G14" s="13" t="s">
        <v>22</v>
      </c>
      <c r="H14" s="13" t="s">
        <v>23</v>
      </c>
      <c r="I14" s="23">
        <v>32400</v>
      </c>
      <c r="J14" s="25">
        <v>8130.9</v>
      </c>
      <c r="K14" s="15">
        <v>550</v>
      </c>
      <c r="L14" s="16" t="s">
        <v>24</v>
      </c>
      <c r="M14" s="87">
        <f t="shared" si="1"/>
        <v>669581106.76999998</v>
      </c>
      <c r="N14" s="17"/>
      <c r="O14" s="17">
        <v>0</v>
      </c>
      <c r="P14" s="26">
        <v>343384902.27999997</v>
      </c>
      <c r="Q14" s="26">
        <f>+W14+AC14</f>
        <v>326196204.49000001</v>
      </c>
      <c r="R14" s="82">
        <v>0</v>
      </c>
      <c r="S14" s="83">
        <f t="shared" si="2"/>
        <v>634664700.26999998</v>
      </c>
      <c r="T14" s="84"/>
      <c r="U14" s="84"/>
      <c r="V14" s="84">
        <v>325478541.39999998</v>
      </c>
      <c r="W14" s="45">
        <v>309186158.87</v>
      </c>
      <c r="X14" s="82">
        <v>0</v>
      </c>
      <c r="Y14" s="85">
        <f t="shared" si="3"/>
        <v>34916406.5</v>
      </c>
      <c r="Z14" s="84">
        <f t="shared" si="4"/>
        <v>0</v>
      </c>
      <c r="AA14" s="84">
        <f t="shared" si="5"/>
        <v>0</v>
      </c>
      <c r="AB14" s="84">
        <f t="shared" si="6"/>
        <v>17906360.879999995</v>
      </c>
      <c r="AC14" s="45">
        <v>17010045.620000001</v>
      </c>
      <c r="AD14" s="20">
        <f t="shared" si="7"/>
        <v>0</v>
      </c>
      <c r="AE14" s="21">
        <f t="shared" si="8"/>
        <v>392140793.19</v>
      </c>
      <c r="AF14" s="20">
        <v>3603915.22</v>
      </c>
      <c r="AG14" s="20">
        <v>147797.59999999963</v>
      </c>
      <c r="AH14" s="20">
        <v>21543917.469999999</v>
      </c>
      <c r="AI14" s="20">
        <v>366845162.89999998</v>
      </c>
      <c r="AJ14" s="125">
        <v>0</v>
      </c>
      <c r="AK14" s="20">
        <f t="shared" si="9"/>
        <v>1061721899.96</v>
      </c>
      <c r="AL14" s="22">
        <v>2024</v>
      </c>
      <c r="AN14" s="63">
        <v>3603915.22</v>
      </c>
      <c r="AO14" s="63">
        <v>147797.59999999963</v>
      </c>
      <c r="AP14" s="63">
        <v>12372785.74</v>
      </c>
      <c r="AQ14" s="78">
        <v>206397700</v>
      </c>
      <c r="AR14" s="63"/>
      <c r="AT14" s="63"/>
      <c r="AU14" s="63"/>
      <c r="AV14" s="63">
        <v>9171131.7300000004</v>
      </c>
      <c r="AW14" s="79">
        <f>99912314+79476622</f>
        <v>179388936</v>
      </c>
      <c r="AX14" s="63">
        <v>0</v>
      </c>
    </row>
    <row r="15" spans="2:50" ht="63.75" x14ac:dyDescent="0.25">
      <c r="B15" s="9">
        <v>6</v>
      </c>
      <c r="C15" s="10" t="s">
        <v>38</v>
      </c>
      <c r="D15" s="11" t="s">
        <v>39</v>
      </c>
      <c r="E15" s="12" t="s">
        <v>40</v>
      </c>
      <c r="F15" s="13"/>
      <c r="G15" s="13" t="s">
        <v>22</v>
      </c>
      <c r="H15" s="13" t="s">
        <v>28</v>
      </c>
      <c r="I15" s="13">
        <v>15000</v>
      </c>
      <c r="J15" s="27">
        <v>2027.1</v>
      </c>
      <c r="K15" s="15">
        <v>100</v>
      </c>
      <c r="L15" s="16" t="s">
        <v>24</v>
      </c>
      <c r="M15" s="87">
        <f t="shared" si="1"/>
        <v>105505197.72</v>
      </c>
      <c r="N15" s="17"/>
      <c r="O15" s="17">
        <v>105505197.72</v>
      </c>
      <c r="P15" s="26">
        <v>0</v>
      </c>
      <c r="Q15" s="81"/>
      <c r="R15" s="82">
        <v>0</v>
      </c>
      <c r="S15" s="85">
        <f t="shared" si="2"/>
        <v>100003458.62</v>
      </c>
      <c r="T15" s="84"/>
      <c r="U15" s="84">
        <v>100003458.62</v>
      </c>
      <c r="V15" s="84"/>
      <c r="W15" s="84"/>
      <c r="X15" s="82">
        <v>0</v>
      </c>
      <c r="Y15" s="85">
        <f t="shared" si="3"/>
        <v>5501739.099999994</v>
      </c>
      <c r="Z15" s="84">
        <f t="shared" si="4"/>
        <v>0</v>
      </c>
      <c r="AA15" s="84">
        <f t="shared" si="5"/>
        <v>5501739.099999994</v>
      </c>
      <c r="AB15" s="84">
        <f t="shared" si="6"/>
        <v>0</v>
      </c>
      <c r="AC15" s="84">
        <f t="shared" si="10"/>
        <v>0</v>
      </c>
      <c r="AD15" s="20">
        <f t="shared" si="7"/>
        <v>0</v>
      </c>
      <c r="AE15" s="21">
        <f t="shared" si="8"/>
        <v>127947366.87999998</v>
      </c>
      <c r="AF15" s="20">
        <v>303670.07999999961</v>
      </c>
      <c r="AG15" s="20">
        <v>122573708.05999999</v>
      </c>
      <c r="AH15" s="20">
        <v>5069988.74</v>
      </c>
      <c r="AI15" s="20">
        <v>0</v>
      </c>
      <c r="AJ15" s="125">
        <v>0</v>
      </c>
      <c r="AK15" s="20">
        <f t="shared" si="9"/>
        <v>233452564.59999996</v>
      </c>
      <c r="AL15" s="22">
        <v>2022</v>
      </c>
      <c r="AN15" s="63">
        <v>303670.07999999961</v>
      </c>
      <c r="AO15" s="63">
        <v>118957789.09999999</v>
      </c>
      <c r="AP15" s="63">
        <v>5069988.74</v>
      </c>
      <c r="AQ15" s="63"/>
      <c r="AR15" s="63"/>
      <c r="AT15" s="63"/>
      <c r="AU15" s="63">
        <v>3615918.96</v>
      </c>
      <c r="AV15" s="63"/>
      <c r="AW15" s="63">
        <v>0</v>
      </c>
      <c r="AX15" s="63">
        <v>0</v>
      </c>
    </row>
    <row r="16" spans="2:50" ht="51" x14ac:dyDescent="0.25">
      <c r="B16" s="9">
        <v>7</v>
      </c>
      <c r="C16" s="10" t="s">
        <v>41</v>
      </c>
      <c r="D16" s="11" t="s">
        <v>42</v>
      </c>
      <c r="E16" s="12" t="s">
        <v>43</v>
      </c>
      <c r="F16" s="13"/>
      <c r="G16" s="13" t="s">
        <v>22</v>
      </c>
      <c r="H16" s="13" t="s">
        <v>28</v>
      </c>
      <c r="I16" s="13">
        <v>28000</v>
      </c>
      <c r="J16" s="27">
        <v>6862.62</v>
      </c>
      <c r="K16" s="15">
        <v>300</v>
      </c>
      <c r="L16" s="16" t="s">
        <v>24</v>
      </c>
      <c r="M16" s="87">
        <f>SUM(N16:R16)</f>
        <v>505610794.63</v>
      </c>
      <c r="N16" s="17"/>
      <c r="O16" s="17">
        <v>505610794.63</v>
      </c>
      <c r="P16" s="26">
        <v>0</v>
      </c>
      <c r="Q16" s="81"/>
      <c r="R16" s="82">
        <v>0</v>
      </c>
      <c r="S16" s="85">
        <f t="shared" si="2"/>
        <v>479244902.32999998</v>
      </c>
      <c r="T16" s="84"/>
      <c r="U16" s="84">
        <v>479244902.32999998</v>
      </c>
      <c r="V16" s="84"/>
      <c r="W16" s="84"/>
      <c r="X16" s="82">
        <v>0</v>
      </c>
      <c r="Y16" s="85">
        <f t="shared" si="3"/>
        <v>26365892.300000012</v>
      </c>
      <c r="Z16" s="84">
        <f t="shared" si="4"/>
        <v>0</v>
      </c>
      <c r="AA16" s="84">
        <f t="shared" si="5"/>
        <v>26365892.300000012</v>
      </c>
      <c r="AB16" s="84">
        <f t="shared" si="6"/>
        <v>0</v>
      </c>
      <c r="AC16" s="84">
        <f t="shared" si="10"/>
        <v>0</v>
      </c>
      <c r="AD16" s="20">
        <f t="shared" si="7"/>
        <v>0</v>
      </c>
      <c r="AE16" s="21">
        <f t="shared" si="8"/>
        <v>189627087.66</v>
      </c>
      <c r="AF16" s="20">
        <v>2316949.04</v>
      </c>
      <c r="AG16" s="20">
        <v>187310138.62</v>
      </c>
      <c r="AH16" s="20">
        <v>0</v>
      </c>
      <c r="AI16" s="20">
        <v>0</v>
      </c>
      <c r="AJ16" s="125">
        <v>0</v>
      </c>
      <c r="AK16" s="20">
        <f t="shared" si="9"/>
        <v>695237882.28999996</v>
      </c>
      <c r="AL16" s="22">
        <v>2022</v>
      </c>
      <c r="AN16" s="63">
        <v>2316949.04</v>
      </c>
      <c r="AO16" s="63">
        <v>73644744.969999999</v>
      </c>
      <c r="AP16" s="63"/>
      <c r="AQ16" s="63"/>
      <c r="AR16" s="63"/>
      <c r="AT16" s="63"/>
      <c r="AU16" s="63">
        <v>113665393.65000001</v>
      </c>
      <c r="AV16" s="63"/>
      <c r="AW16" s="63">
        <v>0</v>
      </c>
      <c r="AX16" s="63">
        <v>0</v>
      </c>
    </row>
    <row r="17" spans="2:50" ht="63.75" x14ac:dyDescent="0.25">
      <c r="B17" s="9">
        <v>8</v>
      </c>
      <c r="C17" s="10" t="s">
        <v>38</v>
      </c>
      <c r="D17" s="11" t="s">
        <v>44</v>
      </c>
      <c r="E17" s="12" t="s">
        <v>45</v>
      </c>
      <c r="F17" s="13">
        <v>90</v>
      </c>
      <c r="G17" s="13" t="s">
        <v>46</v>
      </c>
      <c r="H17" s="13" t="s">
        <v>23</v>
      </c>
      <c r="I17" s="13">
        <v>4700</v>
      </c>
      <c r="J17" s="27">
        <v>2182.1</v>
      </c>
      <c r="K17" s="15">
        <v>150</v>
      </c>
      <c r="L17" s="16" t="s">
        <v>24</v>
      </c>
      <c r="M17" s="87">
        <f t="shared" si="1"/>
        <v>142759025.56</v>
      </c>
      <c r="N17" s="17"/>
      <c r="O17" s="17">
        <v>0</v>
      </c>
      <c r="P17" s="26">
        <v>142759025.56</v>
      </c>
      <c r="Q17" s="81"/>
      <c r="R17" s="82">
        <v>0</v>
      </c>
      <c r="S17" s="85">
        <f t="shared" si="2"/>
        <v>135314625.38</v>
      </c>
      <c r="T17" s="84"/>
      <c r="U17" s="84"/>
      <c r="V17" s="84">
        <v>135314625.38</v>
      </c>
      <c r="W17" s="84"/>
      <c r="X17" s="82">
        <v>0</v>
      </c>
      <c r="Y17" s="85">
        <f t="shared" si="3"/>
        <v>7444400.1800000072</v>
      </c>
      <c r="Z17" s="84">
        <f t="shared" si="4"/>
        <v>0</v>
      </c>
      <c r="AA17" s="84">
        <f t="shared" si="5"/>
        <v>0</v>
      </c>
      <c r="AB17" s="84">
        <f t="shared" si="6"/>
        <v>7444400.1800000072</v>
      </c>
      <c r="AC17" s="84">
        <f t="shared" si="10"/>
        <v>0</v>
      </c>
      <c r="AD17" s="20">
        <f t="shared" si="7"/>
        <v>0</v>
      </c>
      <c r="AE17" s="21">
        <f t="shared" si="8"/>
        <v>88330396.720000014</v>
      </c>
      <c r="AF17" s="20">
        <v>153414.28</v>
      </c>
      <c r="AG17" s="20">
        <v>18832761.510000002</v>
      </c>
      <c r="AH17" s="20">
        <v>69344220.930000007</v>
      </c>
      <c r="AI17" s="20">
        <v>0</v>
      </c>
      <c r="AJ17" s="125">
        <v>0</v>
      </c>
      <c r="AK17" s="20">
        <f t="shared" si="9"/>
        <v>231089422.28000003</v>
      </c>
      <c r="AL17" s="22">
        <v>2023</v>
      </c>
      <c r="AN17" s="63">
        <v>153414.28</v>
      </c>
      <c r="AO17" s="63">
        <v>18832761.510000002</v>
      </c>
      <c r="AP17" s="63">
        <v>56759103.240000002</v>
      </c>
      <c r="AQ17" s="63"/>
      <c r="AR17" s="63"/>
      <c r="AT17" s="63"/>
      <c r="AU17" s="63"/>
      <c r="AV17" s="63">
        <v>12585117.689999999</v>
      </c>
      <c r="AW17" s="63">
        <v>0</v>
      </c>
      <c r="AX17" s="63">
        <v>0</v>
      </c>
    </row>
    <row r="18" spans="2:50" ht="63.75" x14ac:dyDescent="0.25">
      <c r="B18" s="9">
        <v>9</v>
      </c>
      <c r="C18" s="10" t="s">
        <v>19</v>
      </c>
      <c r="D18" s="11" t="s">
        <v>47</v>
      </c>
      <c r="E18" s="12" t="s">
        <v>48</v>
      </c>
      <c r="F18" s="13">
        <v>90</v>
      </c>
      <c r="G18" s="13" t="s">
        <v>46</v>
      </c>
      <c r="H18" s="13" t="s">
        <v>23</v>
      </c>
      <c r="I18" s="13">
        <v>6000</v>
      </c>
      <c r="J18" s="23">
        <v>2182.1</v>
      </c>
      <c r="K18" s="15">
        <v>150</v>
      </c>
      <c r="L18" s="16" t="s">
        <v>24</v>
      </c>
      <c r="M18" s="87">
        <f t="shared" si="1"/>
        <v>145387195.56999999</v>
      </c>
      <c r="N18" s="17"/>
      <c r="O18" s="17">
        <v>0</v>
      </c>
      <c r="P18" s="26">
        <v>145387195.56999999</v>
      </c>
      <c r="Q18" s="81"/>
      <c r="R18" s="82">
        <v>0</v>
      </c>
      <c r="S18" s="85">
        <f t="shared" si="2"/>
        <v>137805745.21000001</v>
      </c>
      <c r="T18" s="84"/>
      <c r="U18" s="84"/>
      <c r="V18" s="84">
        <v>137805745.21000001</v>
      </c>
      <c r="W18" s="84"/>
      <c r="X18" s="82">
        <v>0</v>
      </c>
      <c r="Y18" s="85">
        <f t="shared" si="3"/>
        <v>7581450.3599999845</v>
      </c>
      <c r="Z18" s="84">
        <f t="shared" si="4"/>
        <v>0</v>
      </c>
      <c r="AA18" s="84">
        <f t="shared" si="5"/>
        <v>0</v>
      </c>
      <c r="AB18" s="84">
        <f t="shared" si="6"/>
        <v>7581450.3599999845</v>
      </c>
      <c r="AC18" s="84">
        <f t="shared" si="10"/>
        <v>0</v>
      </c>
      <c r="AD18" s="20">
        <f t="shared" si="7"/>
        <v>0</v>
      </c>
      <c r="AE18" s="21">
        <f t="shared" si="8"/>
        <v>127495674.22000001</v>
      </c>
      <c r="AF18" s="20">
        <v>142765.91999999998</v>
      </c>
      <c r="AG18" s="20">
        <v>42287741.840000004</v>
      </c>
      <c r="AH18" s="20">
        <v>85065166.460000008</v>
      </c>
      <c r="AI18" s="20">
        <v>0</v>
      </c>
      <c r="AJ18" s="125">
        <v>0</v>
      </c>
      <c r="AK18" s="20">
        <f t="shared" si="9"/>
        <v>272882869.79000002</v>
      </c>
      <c r="AL18" s="22">
        <v>2023</v>
      </c>
      <c r="AN18" s="63">
        <v>142765.91999999998</v>
      </c>
      <c r="AO18" s="63">
        <v>42287741.840000004</v>
      </c>
      <c r="AP18" s="63">
        <v>67931977.150000006</v>
      </c>
      <c r="AQ18" s="63"/>
      <c r="AR18" s="63"/>
      <c r="AT18" s="63"/>
      <c r="AU18" s="63"/>
      <c r="AV18" s="63">
        <v>17133189.309999999</v>
      </c>
      <c r="AW18" s="63">
        <v>0</v>
      </c>
      <c r="AX18" s="63">
        <v>0</v>
      </c>
    </row>
    <row r="19" spans="2:50" ht="76.5" x14ac:dyDescent="0.25">
      <c r="B19" s="9">
        <v>10</v>
      </c>
      <c r="C19" s="10" t="s">
        <v>32</v>
      </c>
      <c r="D19" s="11" t="s">
        <v>49</v>
      </c>
      <c r="E19" s="12" t="s">
        <v>50</v>
      </c>
      <c r="F19" s="13">
        <v>90</v>
      </c>
      <c r="G19" s="13" t="s">
        <v>46</v>
      </c>
      <c r="H19" s="13" t="s">
        <v>23</v>
      </c>
      <c r="I19" s="13">
        <v>11350</v>
      </c>
      <c r="J19" s="13">
        <v>6141.86</v>
      </c>
      <c r="K19" s="15">
        <v>250</v>
      </c>
      <c r="L19" s="16" t="s">
        <v>24</v>
      </c>
      <c r="M19" s="87">
        <f t="shared" si="1"/>
        <v>410279299.99999994</v>
      </c>
      <c r="N19" s="20">
        <v>410279299.99999994</v>
      </c>
      <c r="O19" s="17">
        <v>0</v>
      </c>
      <c r="P19" s="26">
        <v>0</v>
      </c>
      <c r="Q19" s="81"/>
      <c r="R19" s="82">
        <v>0</v>
      </c>
      <c r="S19" s="85">
        <f t="shared" si="2"/>
        <v>388884622.60999995</v>
      </c>
      <c r="T19" s="84">
        <v>388884622.60999995</v>
      </c>
      <c r="U19" s="84"/>
      <c r="V19" s="84"/>
      <c r="W19" s="84"/>
      <c r="X19" s="82">
        <v>0</v>
      </c>
      <c r="Y19" s="85">
        <f t="shared" si="3"/>
        <v>21394677.389999986</v>
      </c>
      <c r="Z19" s="84">
        <f t="shared" si="4"/>
        <v>21394677.389999986</v>
      </c>
      <c r="AA19" s="84">
        <f t="shared" si="5"/>
        <v>0</v>
      </c>
      <c r="AB19" s="84">
        <f t="shared" si="6"/>
        <v>0</v>
      </c>
      <c r="AC19" s="84">
        <f t="shared" si="10"/>
        <v>0</v>
      </c>
      <c r="AD19" s="20">
        <f t="shared" si="7"/>
        <v>0</v>
      </c>
      <c r="AE19" s="21">
        <f t="shared" si="8"/>
        <v>296603810.87</v>
      </c>
      <c r="AF19" s="20">
        <v>129973535.97</v>
      </c>
      <c r="AG19" s="20">
        <v>166630274.90000001</v>
      </c>
      <c r="AH19" s="20">
        <v>0</v>
      </c>
      <c r="AI19" s="20">
        <v>0</v>
      </c>
      <c r="AJ19" s="125">
        <v>0</v>
      </c>
      <c r="AK19" s="20">
        <f t="shared" si="9"/>
        <v>706883110.86999989</v>
      </c>
      <c r="AL19" s="22">
        <v>2021</v>
      </c>
      <c r="AN19" s="63">
        <v>129973535.97</v>
      </c>
      <c r="AO19" s="63">
        <v>166630274.90000001</v>
      </c>
      <c r="AP19" s="63"/>
      <c r="AQ19" s="63"/>
      <c r="AR19" s="63"/>
      <c r="AT19" s="63"/>
      <c r="AU19" s="63"/>
      <c r="AV19" s="63"/>
      <c r="AW19" s="63">
        <v>0</v>
      </c>
      <c r="AX19" s="63">
        <v>0</v>
      </c>
    </row>
    <row r="20" spans="2:50" ht="76.5" x14ac:dyDescent="0.25">
      <c r="B20" s="9">
        <v>11</v>
      </c>
      <c r="C20" s="10" t="s">
        <v>32</v>
      </c>
      <c r="D20" s="11" t="s">
        <v>51</v>
      </c>
      <c r="E20" s="12" t="s">
        <v>52</v>
      </c>
      <c r="F20" s="28"/>
      <c r="G20" s="13" t="s">
        <v>22</v>
      </c>
      <c r="H20" s="13" t="s">
        <v>28</v>
      </c>
      <c r="I20" s="13">
        <v>18300</v>
      </c>
      <c r="J20" s="27">
        <v>6326.3</v>
      </c>
      <c r="K20" s="15">
        <v>300</v>
      </c>
      <c r="L20" s="16" t="s">
        <v>24</v>
      </c>
      <c r="M20" s="87">
        <f t="shared" si="1"/>
        <v>353849502.65999997</v>
      </c>
      <c r="N20" s="17"/>
      <c r="O20" s="17">
        <v>353849502.65999997</v>
      </c>
      <c r="P20" s="26">
        <v>0</v>
      </c>
      <c r="Q20" s="81"/>
      <c r="R20" s="82">
        <v>0</v>
      </c>
      <c r="S20" s="85">
        <f t="shared" si="2"/>
        <v>335397448.27999997</v>
      </c>
      <c r="T20" s="84"/>
      <c r="U20" s="84">
        <v>335397448.27999997</v>
      </c>
      <c r="V20" s="84"/>
      <c r="W20" s="84"/>
      <c r="X20" s="82">
        <v>0</v>
      </c>
      <c r="Y20" s="85">
        <f t="shared" si="3"/>
        <v>18452054.379999995</v>
      </c>
      <c r="Z20" s="84">
        <f t="shared" si="4"/>
        <v>0</v>
      </c>
      <c r="AA20" s="84">
        <f t="shared" si="5"/>
        <v>18452054.379999995</v>
      </c>
      <c r="AB20" s="84">
        <f t="shared" si="6"/>
        <v>0</v>
      </c>
      <c r="AC20" s="84">
        <f t="shared" si="10"/>
        <v>0</v>
      </c>
      <c r="AD20" s="20">
        <f t="shared" si="7"/>
        <v>0</v>
      </c>
      <c r="AE20" s="21">
        <f t="shared" si="8"/>
        <v>192055336.62</v>
      </c>
      <c r="AF20" s="20">
        <v>1488187.1500000004</v>
      </c>
      <c r="AG20" s="20">
        <v>190233318.75</v>
      </c>
      <c r="AH20" s="20">
        <v>333830.71999999997</v>
      </c>
      <c r="AI20" s="20">
        <v>0</v>
      </c>
      <c r="AJ20" s="125">
        <v>0</v>
      </c>
      <c r="AK20" s="20">
        <f t="shared" si="9"/>
        <v>545904839.27999997</v>
      </c>
      <c r="AL20" s="22">
        <v>2022</v>
      </c>
      <c r="AN20" s="63">
        <v>1488187.1500000004</v>
      </c>
      <c r="AO20" s="63">
        <v>91324650.840000004</v>
      </c>
      <c r="AP20" s="63">
        <v>333830.71999999997</v>
      </c>
      <c r="AQ20" s="63"/>
      <c r="AR20" s="63"/>
      <c r="AT20" s="63"/>
      <c r="AU20" s="63">
        <v>98908667.909999996</v>
      </c>
      <c r="AV20" s="63"/>
      <c r="AW20" s="63">
        <v>0</v>
      </c>
      <c r="AX20" s="63">
        <v>0</v>
      </c>
    </row>
    <row r="21" spans="2:50" ht="76.5" x14ac:dyDescent="0.25">
      <c r="B21" s="9">
        <v>12</v>
      </c>
      <c r="C21" s="10" t="s">
        <v>32</v>
      </c>
      <c r="D21" s="11" t="s">
        <v>53</v>
      </c>
      <c r="E21" s="12" t="s">
        <v>54</v>
      </c>
      <c r="F21" s="13">
        <v>90</v>
      </c>
      <c r="G21" s="13" t="s">
        <v>46</v>
      </c>
      <c r="H21" s="13" t="s">
        <v>23</v>
      </c>
      <c r="I21" s="13">
        <v>8500</v>
      </c>
      <c r="J21" s="13">
        <v>1747.66</v>
      </c>
      <c r="K21" s="15">
        <v>100</v>
      </c>
      <c r="L21" s="16" t="s">
        <v>24</v>
      </c>
      <c r="M21" s="87">
        <f t="shared" si="1"/>
        <v>105955199.69</v>
      </c>
      <c r="N21" s="17"/>
      <c r="O21" s="17">
        <v>105955199.69</v>
      </c>
      <c r="P21" s="26"/>
      <c r="Q21" s="81"/>
      <c r="R21" s="82">
        <v>0</v>
      </c>
      <c r="S21" s="85">
        <f t="shared" si="2"/>
        <v>100429994.51000001</v>
      </c>
      <c r="T21" s="84"/>
      <c r="U21" s="84">
        <v>100429994.51000001</v>
      </c>
      <c r="V21" s="84"/>
      <c r="W21" s="84"/>
      <c r="X21" s="82">
        <v>0</v>
      </c>
      <c r="Y21" s="85">
        <f t="shared" si="3"/>
        <v>5525205.1799999923</v>
      </c>
      <c r="Z21" s="84">
        <f t="shared" si="4"/>
        <v>0</v>
      </c>
      <c r="AA21" s="84">
        <f t="shared" si="5"/>
        <v>5525205.1799999923</v>
      </c>
      <c r="AB21" s="84">
        <f t="shared" si="6"/>
        <v>0</v>
      </c>
      <c r="AC21" s="84">
        <f t="shared" si="10"/>
        <v>0</v>
      </c>
      <c r="AD21" s="20">
        <f t="shared" si="7"/>
        <v>0</v>
      </c>
      <c r="AE21" s="21">
        <f t="shared" si="8"/>
        <v>179296558.79000002</v>
      </c>
      <c r="AF21" s="20">
        <v>0</v>
      </c>
      <c r="AG21" s="20">
        <v>55863319.580000006</v>
      </c>
      <c r="AH21" s="20">
        <v>123433239.21000001</v>
      </c>
      <c r="AI21" s="20">
        <v>0</v>
      </c>
      <c r="AJ21" s="125">
        <v>0</v>
      </c>
      <c r="AK21" s="20">
        <f t="shared" si="9"/>
        <v>285251758.48000002</v>
      </c>
      <c r="AL21" s="22">
        <v>2022</v>
      </c>
      <c r="AN21" s="63"/>
      <c r="AO21" s="63">
        <v>49289329.270000003</v>
      </c>
      <c r="AP21" s="63">
        <v>122710105.09</v>
      </c>
      <c r="AQ21" s="63"/>
      <c r="AR21" s="63"/>
      <c r="AT21" s="63"/>
      <c r="AU21" s="63">
        <v>6573990.3099999996</v>
      </c>
      <c r="AV21" s="63">
        <v>723134.12</v>
      </c>
      <c r="AW21" s="63">
        <v>0</v>
      </c>
      <c r="AX21" s="63">
        <v>0</v>
      </c>
    </row>
    <row r="22" spans="2:50" ht="76.5" x14ac:dyDescent="0.25">
      <c r="B22" s="9">
        <v>13</v>
      </c>
      <c r="C22" s="10" t="s">
        <v>32</v>
      </c>
      <c r="D22" s="11" t="s">
        <v>55</v>
      </c>
      <c r="E22" s="12" t="s">
        <v>56</v>
      </c>
      <c r="F22" s="13">
        <v>90</v>
      </c>
      <c r="G22" s="13" t="s">
        <v>46</v>
      </c>
      <c r="H22" s="13" t="s">
        <v>23</v>
      </c>
      <c r="I22" s="13">
        <v>6120</v>
      </c>
      <c r="J22" s="13">
        <v>1747.66</v>
      </c>
      <c r="K22" s="15">
        <v>100</v>
      </c>
      <c r="L22" s="16" t="s">
        <v>24</v>
      </c>
      <c r="M22" s="87">
        <f t="shared" si="1"/>
        <v>105955199.69</v>
      </c>
      <c r="N22" s="17"/>
      <c r="O22" s="17">
        <v>105955199.69</v>
      </c>
      <c r="P22" s="26"/>
      <c r="Q22" s="81"/>
      <c r="R22" s="82">
        <v>0</v>
      </c>
      <c r="S22" s="85">
        <f t="shared" si="2"/>
        <v>100429994.51000001</v>
      </c>
      <c r="T22" s="84"/>
      <c r="U22" s="84">
        <v>100429994.51000001</v>
      </c>
      <c r="V22" s="84"/>
      <c r="W22" s="84"/>
      <c r="X22" s="82">
        <v>0</v>
      </c>
      <c r="Y22" s="85">
        <f t="shared" si="3"/>
        <v>5525205.1799999923</v>
      </c>
      <c r="Z22" s="84">
        <f t="shared" si="4"/>
        <v>0</v>
      </c>
      <c r="AA22" s="84">
        <f t="shared" si="5"/>
        <v>5525205.1799999923</v>
      </c>
      <c r="AB22" s="84">
        <f t="shared" si="6"/>
        <v>0</v>
      </c>
      <c r="AC22" s="84">
        <f t="shared" si="10"/>
        <v>0</v>
      </c>
      <c r="AD22" s="20">
        <f t="shared" si="7"/>
        <v>0</v>
      </c>
      <c r="AE22" s="21">
        <f t="shared" si="8"/>
        <v>136149001.90000004</v>
      </c>
      <c r="AF22" s="20">
        <v>152864.28</v>
      </c>
      <c r="AG22" s="20">
        <v>51200403.640000001</v>
      </c>
      <c r="AH22" s="20">
        <v>83729221.74000001</v>
      </c>
      <c r="AI22" s="126">
        <v>1066512.24</v>
      </c>
      <c r="AJ22" s="125">
        <v>0</v>
      </c>
      <c r="AK22" s="20">
        <f t="shared" si="9"/>
        <v>242104201.59000003</v>
      </c>
      <c r="AL22" s="22">
        <v>2022</v>
      </c>
      <c r="AN22" s="63">
        <v>152864.28</v>
      </c>
      <c r="AO22" s="63">
        <v>44226413.329999998</v>
      </c>
      <c r="AP22" s="63">
        <v>83007247.620000005</v>
      </c>
      <c r="AQ22" s="63">
        <v>1066520</v>
      </c>
      <c r="AR22" s="63"/>
      <c r="AT22" s="63"/>
      <c r="AU22" s="63">
        <v>6973990.3099999996</v>
      </c>
      <c r="AV22" s="63">
        <v>721974.12</v>
      </c>
      <c r="AW22" s="63">
        <v>0</v>
      </c>
      <c r="AX22" s="63">
        <v>0</v>
      </c>
    </row>
    <row r="23" spans="2:50" ht="76.5" x14ac:dyDescent="0.25">
      <c r="B23" s="9">
        <v>14</v>
      </c>
      <c r="C23" s="10" t="s">
        <v>32</v>
      </c>
      <c r="D23" s="11" t="s">
        <v>57</v>
      </c>
      <c r="E23" s="12" t="s">
        <v>58</v>
      </c>
      <c r="F23" s="13">
        <v>90</v>
      </c>
      <c r="G23" s="13" t="s">
        <v>46</v>
      </c>
      <c r="H23" s="13" t="s">
        <v>23</v>
      </c>
      <c r="I23" s="13">
        <v>3400</v>
      </c>
      <c r="J23" s="27">
        <v>557.79999999999995</v>
      </c>
      <c r="K23" s="15">
        <v>50</v>
      </c>
      <c r="L23" s="16" t="s">
        <v>24</v>
      </c>
      <c r="M23" s="87">
        <f t="shared" si="1"/>
        <v>46225898.600000001</v>
      </c>
      <c r="N23" s="17"/>
      <c r="O23" s="17">
        <v>46225898.600000001</v>
      </c>
      <c r="P23" s="26">
        <v>0</v>
      </c>
      <c r="Q23" s="81"/>
      <c r="R23" s="82">
        <v>0</v>
      </c>
      <c r="S23" s="85">
        <f t="shared" si="2"/>
        <v>43815374.380000003</v>
      </c>
      <c r="T23" s="84"/>
      <c r="U23" s="84">
        <v>43815374.380000003</v>
      </c>
      <c r="V23" s="84"/>
      <c r="W23" s="84"/>
      <c r="X23" s="82">
        <v>0</v>
      </c>
      <c r="Y23" s="85">
        <f t="shared" si="3"/>
        <v>2410524.2199999988</v>
      </c>
      <c r="Z23" s="84">
        <f t="shared" si="4"/>
        <v>0</v>
      </c>
      <c r="AA23" s="84">
        <f t="shared" si="5"/>
        <v>2410524.2199999988</v>
      </c>
      <c r="AB23" s="84">
        <f t="shared" si="6"/>
        <v>0</v>
      </c>
      <c r="AC23" s="84">
        <f t="shared" si="10"/>
        <v>0</v>
      </c>
      <c r="AD23" s="20">
        <f t="shared" si="7"/>
        <v>0</v>
      </c>
      <c r="AE23" s="21">
        <f t="shared" si="8"/>
        <v>55621853.359999992</v>
      </c>
      <c r="AF23" s="20">
        <v>105106.18</v>
      </c>
      <c r="AG23" s="20">
        <v>17037665.039999999</v>
      </c>
      <c r="AH23" s="20">
        <v>36721879.659999996</v>
      </c>
      <c r="AI23" s="126">
        <v>1757202.48</v>
      </c>
      <c r="AJ23" s="125">
        <v>0</v>
      </c>
      <c r="AK23" s="20">
        <f t="shared" si="9"/>
        <v>101847751.95999999</v>
      </c>
      <c r="AL23" s="22">
        <v>2022</v>
      </c>
      <c r="AN23" s="63">
        <v>105106.18</v>
      </c>
      <c r="AO23" s="63">
        <v>2687143.76</v>
      </c>
      <c r="AP23" s="63">
        <v>36318100</v>
      </c>
      <c r="AQ23" s="63">
        <v>1757210</v>
      </c>
      <c r="AR23" s="63"/>
      <c r="AT23" s="63"/>
      <c r="AU23" s="63">
        <v>14350521.279999999</v>
      </c>
      <c r="AV23" s="63">
        <v>403779.66</v>
      </c>
      <c r="AW23" s="63">
        <v>0</v>
      </c>
      <c r="AX23" s="63">
        <v>0</v>
      </c>
    </row>
    <row r="24" spans="2:50" ht="76.5" x14ac:dyDescent="0.25">
      <c r="B24" s="9">
        <v>15</v>
      </c>
      <c r="C24" s="10" t="s">
        <v>32</v>
      </c>
      <c r="D24" s="11" t="s">
        <v>59</v>
      </c>
      <c r="E24" s="12" t="s">
        <v>60</v>
      </c>
      <c r="F24" s="13">
        <v>90</v>
      </c>
      <c r="G24" s="13" t="s">
        <v>46</v>
      </c>
      <c r="H24" s="13" t="s">
        <v>23</v>
      </c>
      <c r="I24" s="13">
        <v>8430</v>
      </c>
      <c r="J24" s="27">
        <v>1216.31</v>
      </c>
      <c r="K24" s="15">
        <v>100</v>
      </c>
      <c r="L24" s="16" t="s">
        <v>24</v>
      </c>
      <c r="M24" s="87">
        <f t="shared" si="1"/>
        <v>105955199.69</v>
      </c>
      <c r="N24" s="17"/>
      <c r="O24" s="17">
        <v>105955199.69</v>
      </c>
      <c r="P24" s="26"/>
      <c r="Q24" s="81"/>
      <c r="R24" s="82">
        <v>0</v>
      </c>
      <c r="S24" s="85">
        <f t="shared" si="2"/>
        <v>100429994.51000001</v>
      </c>
      <c r="T24" s="84"/>
      <c r="U24" s="84">
        <v>100429994.51000001</v>
      </c>
      <c r="V24" s="84"/>
      <c r="W24" s="84"/>
      <c r="X24" s="82">
        <v>0</v>
      </c>
      <c r="Y24" s="85">
        <f t="shared" si="3"/>
        <v>5525205.1799999923</v>
      </c>
      <c r="Z24" s="84">
        <f t="shared" si="4"/>
        <v>0</v>
      </c>
      <c r="AA24" s="84">
        <f t="shared" si="5"/>
        <v>5525205.1799999923</v>
      </c>
      <c r="AB24" s="84">
        <f t="shared" si="6"/>
        <v>0</v>
      </c>
      <c r="AC24" s="84">
        <f t="shared" si="10"/>
        <v>0</v>
      </c>
      <c r="AD24" s="20">
        <f t="shared" si="7"/>
        <v>0</v>
      </c>
      <c r="AE24" s="21">
        <f t="shared" si="8"/>
        <v>55953165.230000004</v>
      </c>
      <c r="AF24" s="20">
        <v>0</v>
      </c>
      <c r="AG24" s="20">
        <v>55416836.740000002</v>
      </c>
      <c r="AH24" s="20">
        <v>536328.49</v>
      </c>
      <c r="AI24" s="20">
        <v>0</v>
      </c>
      <c r="AJ24" s="125">
        <v>0</v>
      </c>
      <c r="AK24" s="20">
        <f t="shared" si="9"/>
        <v>161908364.92000002</v>
      </c>
      <c r="AL24" s="22">
        <v>2022</v>
      </c>
      <c r="AN24" s="63"/>
      <c r="AO24" s="63">
        <v>48967116.43</v>
      </c>
      <c r="AP24" s="63">
        <v>536328.49</v>
      </c>
      <c r="AQ24" s="63"/>
      <c r="AR24" s="63"/>
      <c r="AT24" s="63"/>
      <c r="AU24" s="63">
        <v>6449720.3099999996</v>
      </c>
      <c r="AV24" s="63"/>
      <c r="AW24" s="63">
        <v>0</v>
      </c>
      <c r="AX24" s="63">
        <v>0</v>
      </c>
    </row>
    <row r="25" spans="2:50" ht="76.5" x14ac:dyDescent="0.25">
      <c r="B25" s="9">
        <v>16</v>
      </c>
      <c r="C25" s="10" t="s">
        <v>32</v>
      </c>
      <c r="D25" s="11" t="s">
        <v>61</v>
      </c>
      <c r="E25" s="12" t="s">
        <v>62</v>
      </c>
      <c r="F25" s="13">
        <v>90</v>
      </c>
      <c r="G25" s="13" t="s">
        <v>46</v>
      </c>
      <c r="H25" s="13" t="s">
        <v>23</v>
      </c>
      <c r="I25" s="13">
        <v>2670</v>
      </c>
      <c r="J25" s="27">
        <v>619.52</v>
      </c>
      <c r="K25" s="15">
        <v>50</v>
      </c>
      <c r="L25" s="16" t="s">
        <v>24</v>
      </c>
      <c r="M25" s="87">
        <f t="shared" si="1"/>
        <v>46225898.600000001</v>
      </c>
      <c r="N25" s="17"/>
      <c r="O25" s="17">
        <v>46225898.600000001</v>
      </c>
      <c r="P25" s="26"/>
      <c r="Q25" s="81"/>
      <c r="R25" s="82">
        <v>0</v>
      </c>
      <c r="S25" s="85">
        <f t="shared" si="2"/>
        <v>43815374.380000003</v>
      </c>
      <c r="T25" s="84"/>
      <c r="U25" s="84">
        <v>43815374.380000003</v>
      </c>
      <c r="V25" s="84"/>
      <c r="W25" s="84"/>
      <c r="X25" s="82">
        <v>0</v>
      </c>
      <c r="Y25" s="85">
        <f t="shared" si="3"/>
        <v>2410524.2199999988</v>
      </c>
      <c r="Z25" s="84">
        <f t="shared" si="4"/>
        <v>0</v>
      </c>
      <c r="AA25" s="84">
        <f t="shared" si="5"/>
        <v>2410524.2199999988</v>
      </c>
      <c r="AB25" s="84">
        <f t="shared" si="6"/>
        <v>0</v>
      </c>
      <c r="AC25" s="84">
        <f t="shared" si="10"/>
        <v>0</v>
      </c>
      <c r="AD25" s="20">
        <f t="shared" si="7"/>
        <v>0</v>
      </c>
      <c r="AE25" s="21">
        <f t="shared" si="8"/>
        <v>49454648.210000001</v>
      </c>
      <c r="AF25" s="20">
        <v>96981.19</v>
      </c>
      <c r="AG25" s="20">
        <v>45282329.670000002</v>
      </c>
      <c r="AH25" s="20">
        <v>4075337.35</v>
      </c>
      <c r="AI25" s="20">
        <v>0</v>
      </c>
      <c r="AJ25" s="125">
        <v>0</v>
      </c>
      <c r="AK25" s="20">
        <f t="shared" si="9"/>
        <v>95680546.810000002</v>
      </c>
      <c r="AL25" s="22">
        <v>2022</v>
      </c>
      <c r="AN25" s="63">
        <v>96981.19</v>
      </c>
      <c r="AO25" s="63">
        <v>34947108.270000003</v>
      </c>
      <c r="AP25" s="63">
        <v>4075337.35</v>
      </c>
      <c r="AQ25" s="63"/>
      <c r="AR25" s="63"/>
      <c r="AT25" s="63"/>
      <c r="AU25" s="63">
        <v>10335221.4</v>
      </c>
      <c r="AV25" s="63"/>
      <c r="AW25" s="63">
        <v>0</v>
      </c>
      <c r="AX25" s="63">
        <v>0</v>
      </c>
    </row>
    <row r="26" spans="2:50" ht="63.75" x14ac:dyDescent="0.25">
      <c r="B26" s="9">
        <v>17</v>
      </c>
      <c r="C26" s="10" t="s">
        <v>63</v>
      </c>
      <c r="D26" s="29" t="s">
        <v>64</v>
      </c>
      <c r="E26" s="23" t="s">
        <v>65</v>
      </c>
      <c r="F26" s="23" t="s">
        <v>66</v>
      </c>
      <c r="G26" s="23" t="s">
        <v>67</v>
      </c>
      <c r="H26" s="13" t="s">
        <v>23</v>
      </c>
      <c r="I26" s="13">
        <v>12078</v>
      </c>
      <c r="J26" s="30">
        <v>3054</v>
      </c>
      <c r="K26" s="15">
        <v>300</v>
      </c>
      <c r="L26" s="16" t="s">
        <v>24</v>
      </c>
      <c r="M26" s="87">
        <f t="shared" si="1"/>
        <v>91110472.75</v>
      </c>
      <c r="N26" s="17"/>
      <c r="O26" s="26">
        <v>0</v>
      </c>
      <c r="P26" s="26">
        <v>91110472.75</v>
      </c>
      <c r="Q26" s="81">
        <v>0</v>
      </c>
      <c r="R26" s="82">
        <v>0</v>
      </c>
      <c r="S26" s="85">
        <f t="shared" si="2"/>
        <v>86359369.849999994</v>
      </c>
      <c r="T26" s="84"/>
      <c r="U26" s="84"/>
      <c r="V26" s="84">
        <v>86359369.849999994</v>
      </c>
      <c r="W26" s="84"/>
      <c r="X26" s="82">
        <v>0</v>
      </c>
      <c r="Y26" s="85">
        <f t="shared" si="3"/>
        <v>4751102.900000006</v>
      </c>
      <c r="Z26" s="84">
        <f t="shared" si="4"/>
        <v>0</v>
      </c>
      <c r="AA26" s="84">
        <f t="shared" si="5"/>
        <v>0</v>
      </c>
      <c r="AB26" s="84">
        <f t="shared" si="6"/>
        <v>4751102.900000006</v>
      </c>
      <c r="AC26" s="84">
        <f t="shared" si="10"/>
        <v>0</v>
      </c>
      <c r="AD26" s="20">
        <f t="shared" si="7"/>
        <v>0</v>
      </c>
      <c r="AE26" s="21">
        <f t="shared" si="8"/>
        <v>322025140.77999997</v>
      </c>
      <c r="AF26" s="20">
        <v>0</v>
      </c>
      <c r="AG26" s="20">
        <v>191911.56</v>
      </c>
      <c r="AH26" s="20">
        <v>171950718.76999998</v>
      </c>
      <c r="AI26" s="125">
        <v>149865910.45000002</v>
      </c>
      <c r="AJ26" s="125">
        <v>16600</v>
      </c>
      <c r="AK26" s="20">
        <f t="shared" si="9"/>
        <v>413135613.52999997</v>
      </c>
      <c r="AL26" s="22">
        <v>2023</v>
      </c>
      <c r="AN26" s="63"/>
      <c r="AO26" s="63">
        <v>191911.56</v>
      </c>
      <c r="AP26" s="63">
        <v>84464157.700000003</v>
      </c>
      <c r="AQ26" s="63">
        <v>127000000</v>
      </c>
      <c r="AR26" s="63"/>
      <c r="AT26" s="63"/>
      <c r="AU26" s="63"/>
      <c r="AV26" s="63">
        <v>87486561.069999993</v>
      </c>
      <c r="AW26" s="79">
        <v>23328800.02</v>
      </c>
      <c r="AX26" s="63">
        <v>0</v>
      </c>
    </row>
    <row r="27" spans="2:50" ht="63.75" x14ac:dyDescent="0.25">
      <c r="B27" s="9">
        <v>18</v>
      </c>
      <c r="C27" s="13" t="s">
        <v>68</v>
      </c>
      <c r="D27" s="31" t="s">
        <v>69</v>
      </c>
      <c r="E27" s="23" t="s">
        <v>70</v>
      </c>
      <c r="F27" s="23" t="s">
        <v>71</v>
      </c>
      <c r="G27" s="13" t="s">
        <v>46</v>
      </c>
      <c r="H27" s="13" t="s">
        <v>28</v>
      </c>
      <c r="I27" s="15">
        <v>11198</v>
      </c>
      <c r="J27" s="32">
        <v>4547.5</v>
      </c>
      <c r="K27" s="32">
        <v>370</v>
      </c>
      <c r="L27" s="16" t="s">
        <v>24</v>
      </c>
      <c r="M27" s="87">
        <f t="shared" ref="M27:M32" si="11">SUM(N27:R27)</f>
        <v>209085290</v>
      </c>
      <c r="N27" s="17"/>
      <c r="O27" s="17">
        <v>0</v>
      </c>
      <c r="P27" s="26">
        <v>0</v>
      </c>
      <c r="Q27" s="81">
        <v>209085290</v>
      </c>
      <c r="R27" s="82">
        <v>0</v>
      </c>
      <c r="S27" s="85">
        <f t="shared" ref="S27:S32" si="12">SUM(T27:X27)</f>
        <v>198182199.53</v>
      </c>
      <c r="T27" s="84"/>
      <c r="U27" s="84"/>
      <c r="V27" s="84"/>
      <c r="W27" s="84">
        <v>198182199.53</v>
      </c>
      <c r="X27" s="82">
        <v>0</v>
      </c>
      <c r="Y27" s="85">
        <f t="shared" si="3"/>
        <v>10903090.469999999</v>
      </c>
      <c r="Z27" s="84">
        <f t="shared" si="4"/>
        <v>0</v>
      </c>
      <c r="AA27" s="84">
        <f t="shared" si="5"/>
        <v>0</v>
      </c>
      <c r="AB27" s="84">
        <f t="shared" si="6"/>
        <v>0</v>
      </c>
      <c r="AC27" s="84">
        <f t="shared" si="10"/>
        <v>10903090.469999999</v>
      </c>
      <c r="AD27" s="20">
        <f t="shared" si="7"/>
        <v>0</v>
      </c>
      <c r="AE27" s="21">
        <f t="shared" si="8"/>
        <v>817844179.78000009</v>
      </c>
      <c r="AF27" s="20">
        <v>0</v>
      </c>
      <c r="AG27" s="20">
        <v>0</v>
      </c>
      <c r="AH27" s="20">
        <v>2454294.58</v>
      </c>
      <c r="AI27" s="125">
        <v>815101485.20000005</v>
      </c>
      <c r="AJ27" s="125">
        <v>288400</v>
      </c>
      <c r="AK27" s="20">
        <f t="shared" si="9"/>
        <v>1026929469.7800001</v>
      </c>
      <c r="AL27" s="22">
        <v>2024</v>
      </c>
      <c r="AN27" s="63"/>
      <c r="AO27" s="63"/>
      <c r="AP27" s="63">
        <v>2454294.58</v>
      </c>
      <c r="AQ27" s="78">
        <f>705365500-15703068.11</f>
        <v>689662431.88999999</v>
      </c>
      <c r="AR27" s="63"/>
      <c r="AT27" s="63"/>
      <c r="AU27" s="63"/>
      <c r="AV27" s="63"/>
      <c r="AW27" s="79">
        <f>114581400+158888700</f>
        <v>273470100</v>
      </c>
      <c r="AX27" s="63"/>
    </row>
    <row r="28" spans="2:50" ht="63.75" x14ac:dyDescent="0.25">
      <c r="B28" s="33">
        <v>19</v>
      </c>
      <c r="C28" s="34" t="s">
        <v>72</v>
      </c>
      <c r="D28" s="34" t="s">
        <v>73</v>
      </c>
      <c r="E28" s="32" t="s">
        <v>74</v>
      </c>
      <c r="F28" s="32">
        <v>90</v>
      </c>
      <c r="G28" s="34" t="s">
        <v>46</v>
      </c>
      <c r="H28" s="34" t="s">
        <v>23</v>
      </c>
      <c r="I28" s="34">
        <v>238</v>
      </c>
      <c r="J28" s="30">
        <v>87.59</v>
      </c>
      <c r="K28" s="34">
        <v>15</v>
      </c>
      <c r="L28" s="16" t="s">
        <v>24</v>
      </c>
      <c r="M28" s="87">
        <f t="shared" ref="M28:M31" si="13">SUM(N28:R28)</f>
        <v>18591892.280000001</v>
      </c>
      <c r="N28" s="17"/>
      <c r="O28" s="17">
        <v>0</v>
      </c>
      <c r="P28" s="81">
        <v>18591892.280000001</v>
      </c>
      <c r="Q28" s="81"/>
      <c r="R28" s="82">
        <v>0</v>
      </c>
      <c r="S28" s="85">
        <f t="shared" ref="S28:S31" si="14">SUM(T28:X28)</f>
        <v>17622388</v>
      </c>
      <c r="T28" s="84"/>
      <c r="U28" s="84"/>
      <c r="V28" s="84">
        <v>17622388</v>
      </c>
      <c r="W28" s="84"/>
      <c r="X28" s="82"/>
      <c r="Y28" s="85">
        <f t="shared" si="3"/>
        <v>969504.28000000119</v>
      </c>
      <c r="Z28" s="84">
        <f t="shared" si="4"/>
        <v>0</v>
      </c>
      <c r="AA28" s="84">
        <f t="shared" si="5"/>
        <v>0</v>
      </c>
      <c r="AB28" s="84">
        <f t="shared" si="6"/>
        <v>969504.28000000119</v>
      </c>
      <c r="AC28" s="84">
        <f t="shared" si="10"/>
        <v>0</v>
      </c>
      <c r="AD28" s="20">
        <f t="shared" si="7"/>
        <v>0</v>
      </c>
      <c r="AE28" s="21">
        <f t="shared" si="8"/>
        <v>529943.25</v>
      </c>
      <c r="AF28" s="20">
        <v>0</v>
      </c>
      <c r="AG28" s="20">
        <v>0</v>
      </c>
      <c r="AH28" s="20">
        <v>529943.25</v>
      </c>
      <c r="AI28" s="20">
        <v>0</v>
      </c>
      <c r="AJ28" s="20">
        <v>0</v>
      </c>
      <c r="AK28" s="20">
        <f t="shared" si="9"/>
        <v>19121835.530000001</v>
      </c>
      <c r="AL28" s="22">
        <v>2023</v>
      </c>
      <c r="AN28" s="63"/>
      <c r="AO28" s="63">
        <v>0</v>
      </c>
      <c r="AP28" s="63">
        <v>69996.240000000005</v>
      </c>
      <c r="AQ28" s="63"/>
      <c r="AR28" s="63"/>
      <c r="AT28" s="63"/>
      <c r="AU28" s="63"/>
      <c r="AV28" s="63">
        <v>459947.01</v>
      </c>
      <c r="AW28" s="63">
        <v>0</v>
      </c>
      <c r="AX28" s="63"/>
    </row>
    <row r="29" spans="2:50" ht="63.75" x14ac:dyDescent="0.25">
      <c r="B29" s="9">
        <v>20</v>
      </c>
      <c r="C29" s="34" t="s">
        <v>25</v>
      </c>
      <c r="D29" s="34" t="s">
        <v>75</v>
      </c>
      <c r="E29" s="32" t="s">
        <v>76</v>
      </c>
      <c r="F29" s="32" t="s">
        <v>225</v>
      </c>
      <c r="G29" s="34" t="s">
        <v>46</v>
      </c>
      <c r="H29" s="34" t="s">
        <v>23</v>
      </c>
      <c r="I29" s="34">
        <v>361</v>
      </c>
      <c r="J29" s="30">
        <v>87.25</v>
      </c>
      <c r="K29" s="34">
        <v>15</v>
      </c>
      <c r="L29" s="16" t="s">
        <v>24</v>
      </c>
      <c r="M29" s="87">
        <f t="shared" si="13"/>
        <v>15239970.749999993</v>
      </c>
      <c r="N29" s="17"/>
      <c r="O29" s="17">
        <v>0</v>
      </c>
      <c r="P29" s="81">
        <v>15239970.749999993</v>
      </c>
      <c r="Q29" s="81"/>
      <c r="R29" s="82">
        <v>0</v>
      </c>
      <c r="S29" s="85">
        <f t="shared" si="14"/>
        <v>14445257.829999994</v>
      </c>
      <c r="T29" s="84"/>
      <c r="U29" s="84"/>
      <c r="V29" s="84">
        <v>14445257.829999994</v>
      </c>
      <c r="W29" s="84"/>
      <c r="X29" s="82"/>
      <c r="Y29" s="85">
        <f t="shared" si="3"/>
        <v>794712.91999999806</v>
      </c>
      <c r="Z29" s="84">
        <f t="shared" si="4"/>
        <v>0</v>
      </c>
      <c r="AA29" s="84">
        <f t="shared" si="5"/>
        <v>0</v>
      </c>
      <c r="AB29" s="84">
        <f t="shared" si="6"/>
        <v>794712.91999999806</v>
      </c>
      <c r="AC29" s="84">
        <f t="shared" si="10"/>
        <v>0</v>
      </c>
      <c r="AD29" s="20">
        <f t="shared" si="7"/>
        <v>0</v>
      </c>
      <c r="AE29" s="21">
        <f t="shared" si="8"/>
        <v>8248046.9500000002</v>
      </c>
      <c r="AF29" s="20">
        <v>0</v>
      </c>
      <c r="AG29" s="20">
        <v>0</v>
      </c>
      <c r="AH29" s="20">
        <v>8248046.9500000002</v>
      </c>
      <c r="AI29" s="20">
        <v>0</v>
      </c>
      <c r="AJ29" s="20">
        <v>0</v>
      </c>
      <c r="AK29" s="20">
        <f t="shared" si="9"/>
        <v>23488017.699999992</v>
      </c>
      <c r="AL29" s="22">
        <v>2023</v>
      </c>
      <c r="AN29" s="63"/>
      <c r="AO29" s="63">
        <v>0</v>
      </c>
      <c r="AP29" s="63">
        <v>6643086.9500000002</v>
      </c>
      <c r="AQ29" s="63"/>
      <c r="AR29" s="63"/>
      <c r="AT29" s="63"/>
      <c r="AU29" s="63"/>
      <c r="AV29" s="63">
        <v>1604960</v>
      </c>
      <c r="AW29" s="63">
        <v>0</v>
      </c>
      <c r="AX29" s="63"/>
    </row>
    <row r="30" spans="2:50" ht="63.75" x14ac:dyDescent="0.25">
      <c r="B30" s="33">
        <v>21</v>
      </c>
      <c r="C30" s="34" t="s">
        <v>77</v>
      </c>
      <c r="D30" s="34" t="s">
        <v>78</v>
      </c>
      <c r="E30" s="32" t="s">
        <v>79</v>
      </c>
      <c r="F30" s="32">
        <v>90</v>
      </c>
      <c r="G30" s="34" t="s">
        <v>46</v>
      </c>
      <c r="H30" s="34" t="s">
        <v>23</v>
      </c>
      <c r="I30" s="34">
        <v>198</v>
      </c>
      <c r="J30" s="30">
        <v>87.25</v>
      </c>
      <c r="K30" s="34">
        <v>15</v>
      </c>
      <c r="L30" s="16" t="s">
        <v>24</v>
      </c>
      <c r="M30" s="87">
        <f t="shared" si="13"/>
        <v>17097288.18</v>
      </c>
      <c r="N30" s="17"/>
      <c r="O30" s="17">
        <v>0</v>
      </c>
      <c r="P30" s="81">
        <v>17097288.18</v>
      </c>
      <c r="Q30" s="81"/>
      <c r="R30" s="82">
        <v>0</v>
      </c>
      <c r="S30" s="85">
        <f t="shared" si="14"/>
        <v>16205722.449999999</v>
      </c>
      <c r="T30" s="84"/>
      <c r="U30" s="84"/>
      <c r="V30" s="84">
        <v>16205722.449999999</v>
      </c>
      <c r="W30" s="84"/>
      <c r="X30" s="82"/>
      <c r="Y30" s="85">
        <f t="shared" si="3"/>
        <v>891565.73000000045</v>
      </c>
      <c r="Z30" s="84">
        <f t="shared" si="4"/>
        <v>0</v>
      </c>
      <c r="AA30" s="84">
        <f t="shared" si="5"/>
        <v>0</v>
      </c>
      <c r="AB30" s="84">
        <f t="shared" si="6"/>
        <v>891565.73000000045</v>
      </c>
      <c r="AC30" s="84">
        <f t="shared" si="10"/>
        <v>0</v>
      </c>
      <c r="AD30" s="20">
        <f t="shared" si="7"/>
        <v>0</v>
      </c>
      <c r="AE30" s="21">
        <f t="shared" si="8"/>
        <v>523873.04</v>
      </c>
      <c r="AF30" s="20">
        <v>0</v>
      </c>
      <c r="AG30" s="20">
        <v>0</v>
      </c>
      <c r="AH30" s="20">
        <v>523873.04</v>
      </c>
      <c r="AI30" s="20">
        <v>0</v>
      </c>
      <c r="AJ30" s="20">
        <v>0</v>
      </c>
      <c r="AK30" s="20">
        <f t="shared" si="9"/>
        <v>17621161.219999999</v>
      </c>
      <c r="AL30" s="22">
        <v>2023</v>
      </c>
      <c r="AN30" s="63"/>
      <c r="AO30" s="63">
        <v>0</v>
      </c>
      <c r="AP30" s="63">
        <v>69593.039999999994</v>
      </c>
      <c r="AQ30" s="63"/>
      <c r="AR30" s="63"/>
      <c r="AT30" s="63"/>
      <c r="AU30" s="63"/>
      <c r="AV30" s="63">
        <v>454280</v>
      </c>
      <c r="AW30" s="63">
        <v>0</v>
      </c>
      <c r="AX30" s="63"/>
    </row>
    <row r="31" spans="2:50" ht="63.75" x14ac:dyDescent="0.25">
      <c r="B31" s="9">
        <v>22</v>
      </c>
      <c r="C31" s="34" t="s">
        <v>80</v>
      </c>
      <c r="D31" s="34" t="s">
        <v>81</v>
      </c>
      <c r="E31" s="32" t="s">
        <v>82</v>
      </c>
      <c r="F31" s="32">
        <v>90</v>
      </c>
      <c r="G31" s="34" t="s">
        <v>46</v>
      </c>
      <c r="H31" s="34" t="s">
        <v>23</v>
      </c>
      <c r="I31" s="34">
        <v>1320</v>
      </c>
      <c r="J31" s="30">
        <v>122</v>
      </c>
      <c r="K31" s="34">
        <v>30</v>
      </c>
      <c r="L31" s="16" t="s">
        <v>24</v>
      </c>
      <c r="M31" s="87">
        <f t="shared" si="13"/>
        <v>22896580.240000002</v>
      </c>
      <c r="N31" s="17"/>
      <c r="O31" s="17">
        <v>0</v>
      </c>
      <c r="P31" s="81">
        <v>22896580.240000002</v>
      </c>
      <c r="Q31" s="81"/>
      <c r="R31" s="82">
        <v>0</v>
      </c>
      <c r="S31" s="85">
        <f t="shared" si="14"/>
        <v>21702601.050000001</v>
      </c>
      <c r="T31" s="84"/>
      <c r="U31" s="84"/>
      <c r="V31" s="84">
        <v>21702601.050000001</v>
      </c>
      <c r="W31" s="84"/>
      <c r="X31" s="82"/>
      <c r="Y31" s="85">
        <f t="shared" si="3"/>
        <v>1193979.1900000013</v>
      </c>
      <c r="Z31" s="84">
        <f t="shared" si="4"/>
        <v>0</v>
      </c>
      <c r="AA31" s="84">
        <f t="shared" si="5"/>
        <v>0</v>
      </c>
      <c r="AB31" s="84">
        <f t="shared" si="6"/>
        <v>1193979.1900000013</v>
      </c>
      <c r="AC31" s="84">
        <f t="shared" si="10"/>
        <v>0</v>
      </c>
      <c r="AD31" s="20">
        <f t="shared" si="7"/>
        <v>0</v>
      </c>
      <c r="AE31" s="21">
        <f t="shared" si="8"/>
        <v>874343.19</v>
      </c>
      <c r="AF31" s="20">
        <v>0</v>
      </c>
      <c r="AG31" s="20">
        <v>0</v>
      </c>
      <c r="AH31" s="20">
        <v>874343.19</v>
      </c>
      <c r="AI31" s="20">
        <v>0</v>
      </c>
      <c r="AJ31" s="20">
        <v>0</v>
      </c>
      <c r="AK31" s="20">
        <f t="shared" si="9"/>
        <v>23770923.430000003</v>
      </c>
      <c r="AL31" s="22">
        <v>2023</v>
      </c>
      <c r="AN31" s="63"/>
      <c r="AO31" s="63">
        <v>0</v>
      </c>
      <c r="AP31" s="63">
        <v>20098.73</v>
      </c>
      <c r="AQ31" s="63"/>
      <c r="AR31" s="63"/>
      <c r="AT31" s="63"/>
      <c r="AU31" s="63"/>
      <c r="AV31" s="63">
        <v>854244.46</v>
      </c>
      <c r="AW31" s="63">
        <v>0</v>
      </c>
      <c r="AX31" s="63"/>
    </row>
    <row r="32" spans="2:50" ht="63.75" x14ac:dyDescent="0.25">
      <c r="B32" s="33">
        <v>23</v>
      </c>
      <c r="C32" s="34" t="s">
        <v>83</v>
      </c>
      <c r="D32" s="34" t="s">
        <v>84</v>
      </c>
      <c r="E32" s="32" t="s">
        <v>85</v>
      </c>
      <c r="F32" s="32" t="s">
        <v>86</v>
      </c>
      <c r="G32" s="34" t="s">
        <v>46</v>
      </c>
      <c r="H32" s="34" t="s">
        <v>23</v>
      </c>
      <c r="I32" s="34">
        <v>504</v>
      </c>
      <c r="J32" s="30">
        <v>87.25</v>
      </c>
      <c r="K32" s="34">
        <v>15</v>
      </c>
      <c r="L32" s="16" t="s">
        <v>24</v>
      </c>
      <c r="M32" s="87">
        <f t="shared" si="11"/>
        <v>17942571.139999997</v>
      </c>
      <c r="N32" s="17"/>
      <c r="O32" s="17">
        <v>0</v>
      </c>
      <c r="P32" s="81">
        <v>17942571.139999997</v>
      </c>
      <c r="Q32" s="81"/>
      <c r="R32" s="82">
        <v>0</v>
      </c>
      <c r="S32" s="85">
        <f t="shared" si="12"/>
        <v>17006926.759999998</v>
      </c>
      <c r="T32" s="84"/>
      <c r="U32" s="84"/>
      <c r="V32" s="84">
        <v>17006926.759999998</v>
      </c>
      <c r="W32" s="84"/>
      <c r="X32" s="82"/>
      <c r="Y32" s="85">
        <f t="shared" si="3"/>
        <v>935644.37999999896</v>
      </c>
      <c r="Z32" s="84">
        <f t="shared" si="4"/>
        <v>0</v>
      </c>
      <c r="AA32" s="84">
        <f t="shared" si="5"/>
        <v>0</v>
      </c>
      <c r="AB32" s="84">
        <f t="shared" si="6"/>
        <v>935644.37999999896</v>
      </c>
      <c r="AC32" s="84">
        <f t="shared" si="10"/>
        <v>0</v>
      </c>
      <c r="AD32" s="20">
        <f t="shared" si="7"/>
        <v>0</v>
      </c>
      <c r="AE32" s="21">
        <f t="shared" si="8"/>
        <v>748009.83000000007</v>
      </c>
      <c r="AF32" s="20">
        <v>0</v>
      </c>
      <c r="AG32" s="20">
        <v>0</v>
      </c>
      <c r="AH32" s="20">
        <v>748009.83000000007</v>
      </c>
      <c r="AI32" s="20">
        <v>0</v>
      </c>
      <c r="AJ32" s="20">
        <v>0</v>
      </c>
      <c r="AK32" s="20">
        <f t="shared" si="9"/>
        <v>18690580.969999999</v>
      </c>
      <c r="AL32" s="22">
        <v>2023</v>
      </c>
      <c r="AN32" s="63"/>
      <c r="AO32" s="63">
        <v>0</v>
      </c>
      <c r="AP32" s="63">
        <v>69593.039999999994</v>
      </c>
      <c r="AQ32" s="63"/>
      <c r="AR32" s="63"/>
      <c r="AT32" s="63"/>
      <c r="AU32" s="63"/>
      <c r="AV32" s="63">
        <v>678416.79</v>
      </c>
      <c r="AW32" s="63">
        <v>0</v>
      </c>
      <c r="AX32" s="63"/>
    </row>
    <row r="33" spans="2:50" ht="63.75" x14ac:dyDescent="0.25">
      <c r="B33" s="9">
        <v>24</v>
      </c>
      <c r="C33" s="34" t="s">
        <v>87</v>
      </c>
      <c r="D33" s="34" t="s">
        <v>88</v>
      </c>
      <c r="E33" s="32" t="s">
        <v>89</v>
      </c>
      <c r="F33" s="32" t="s">
        <v>225</v>
      </c>
      <c r="G33" s="34" t="s">
        <v>46</v>
      </c>
      <c r="H33" s="34" t="s">
        <v>23</v>
      </c>
      <c r="I33" s="34">
        <v>473</v>
      </c>
      <c r="J33" s="30">
        <v>87.25</v>
      </c>
      <c r="K33" s="34">
        <v>15</v>
      </c>
      <c r="L33" s="16" t="s">
        <v>24</v>
      </c>
      <c r="M33" s="87">
        <f t="shared" si="1"/>
        <v>20430997.41</v>
      </c>
      <c r="N33" s="17"/>
      <c r="O33" s="17">
        <v>0</v>
      </c>
      <c r="P33" s="81">
        <v>20430997.41</v>
      </c>
      <c r="Q33" s="81"/>
      <c r="R33" s="82">
        <v>0</v>
      </c>
      <c r="S33" s="85">
        <f t="shared" si="2"/>
        <v>19365590.02</v>
      </c>
      <c r="T33" s="84"/>
      <c r="U33" s="84"/>
      <c r="V33" s="84">
        <v>19365590.02</v>
      </c>
      <c r="W33" s="84"/>
      <c r="X33" s="82"/>
      <c r="Y33" s="85">
        <f t="shared" si="3"/>
        <v>1065407.3900000006</v>
      </c>
      <c r="Z33" s="84">
        <f t="shared" si="4"/>
        <v>0</v>
      </c>
      <c r="AA33" s="84">
        <f t="shared" si="5"/>
        <v>0</v>
      </c>
      <c r="AB33" s="84">
        <f t="shared" si="6"/>
        <v>1065407.3900000006</v>
      </c>
      <c r="AC33" s="84">
        <f t="shared" si="10"/>
        <v>0</v>
      </c>
      <c r="AD33" s="20">
        <f t="shared" si="7"/>
        <v>0</v>
      </c>
      <c r="AE33" s="21">
        <f t="shared" si="8"/>
        <v>512843</v>
      </c>
      <c r="AF33" s="20">
        <v>0</v>
      </c>
      <c r="AG33" s="20">
        <v>0</v>
      </c>
      <c r="AH33" s="20">
        <v>512843</v>
      </c>
      <c r="AI33" s="20">
        <v>0</v>
      </c>
      <c r="AJ33" s="20">
        <v>0</v>
      </c>
      <c r="AK33" s="20">
        <f t="shared" si="9"/>
        <v>20943840.41</v>
      </c>
      <c r="AL33" s="22">
        <v>2023</v>
      </c>
      <c r="AN33" s="63"/>
      <c r="AO33" s="63">
        <v>0</v>
      </c>
      <c r="AP33" s="63">
        <v>75348</v>
      </c>
      <c r="AQ33" s="63"/>
      <c r="AR33" s="63"/>
      <c r="AT33" s="63"/>
      <c r="AU33" s="63"/>
      <c r="AV33" s="63">
        <v>437495</v>
      </c>
      <c r="AW33" s="63">
        <v>0</v>
      </c>
      <c r="AX33" s="63"/>
    </row>
    <row r="34" spans="2:50" x14ac:dyDescent="0.25">
      <c r="B34" s="35"/>
      <c r="C34" s="36" t="s">
        <v>90</v>
      </c>
      <c r="D34" s="35"/>
      <c r="E34" s="35"/>
      <c r="F34" s="35"/>
      <c r="G34" s="35"/>
      <c r="H34" s="35"/>
      <c r="I34" s="35"/>
      <c r="J34" s="37">
        <f>SUM(J10:J33)</f>
        <v>69792.570000000007</v>
      </c>
      <c r="K34" s="35"/>
      <c r="L34" s="35"/>
      <c r="M34" s="86">
        <f t="shared" ref="M34:AK34" si="15">SUM(M10:M33)</f>
        <v>5353411680.9099998</v>
      </c>
      <c r="N34" s="37">
        <f t="shared" si="15"/>
        <v>410279299.99999994</v>
      </c>
      <c r="O34" s="37">
        <f t="shared" si="15"/>
        <v>1792769490.4899998</v>
      </c>
      <c r="P34" s="45">
        <f t="shared" si="15"/>
        <v>1885596695.27</v>
      </c>
      <c r="Q34" s="45">
        <f t="shared" si="15"/>
        <v>1264766195.1500001</v>
      </c>
      <c r="R34" s="45">
        <f t="shared" si="15"/>
        <v>0</v>
      </c>
      <c r="S34" s="86">
        <f t="shared" si="15"/>
        <v>5074249356.8400021</v>
      </c>
      <c r="T34" s="45">
        <f t="shared" si="15"/>
        <v>388884622.60999995</v>
      </c>
      <c r="U34" s="45">
        <f t="shared" si="15"/>
        <v>1699282627.0700002</v>
      </c>
      <c r="V34" s="45">
        <f t="shared" si="15"/>
        <v>1787269207.1600001</v>
      </c>
      <c r="W34" s="45">
        <f t="shared" si="15"/>
        <v>1198812900</v>
      </c>
      <c r="X34" s="45">
        <f t="shared" si="15"/>
        <v>0</v>
      </c>
      <c r="Y34" s="86">
        <f t="shared" ref="Y34:AD34" si="16">SUM(Y10:Y33)</f>
        <v>279162324.06999981</v>
      </c>
      <c r="Z34" s="45">
        <f t="shared" si="16"/>
        <v>21394677.389999986</v>
      </c>
      <c r="AA34" s="45">
        <f t="shared" si="16"/>
        <v>93486863.419999972</v>
      </c>
      <c r="AB34" s="45">
        <f t="shared" si="16"/>
        <v>98327488.10999988</v>
      </c>
      <c r="AC34" s="45">
        <f t="shared" si="16"/>
        <v>65953295.150000006</v>
      </c>
      <c r="AD34" s="37">
        <f t="shared" si="16"/>
        <v>0</v>
      </c>
      <c r="AE34" s="38">
        <f t="shared" si="15"/>
        <v>4795506436.8499985</v>
      </c>
      <c r="AF34" s="37">
        <f t="shared" si="15"/>
        <v>138561842.54000002</v>
      </c>
      <c r="AG34" s="37">
        <f t="shared" si="15"/>
        <v>1034830314.7599999</v>
      </c>
      <c r="AH34" s="37">
        <f t="shared" si="15"/>
        <v>2146666496.8099999</v>
      </c>
      <c r="AI34" s="37">
        <f t="shared" si="15"/>
        <v>1417566582.7400002</v>
      </c>
      <c r="AJ34" s="37">
        <f t="shared" si="15"/>
        <v>57881200</v>
      </c>
      <c r="AK34" s="37">
        <f t="shared" si="15"/>
        <v>10148918117.760002</v>
      </c>
      <c r="AL34" s="39"/>
      <c r="AN34" s="64">
        <f t="shared" ref="AN34:AS34" si="17">SUM(AN10:AN33)</f>
        <v>138561842.54000002</v>
      </c>
      <c r="AO34" s="64">
        <f t="shared" si="17"/>
        <v>755448256.25999987</v>
      </c>
      <c r="AP34" s="64">
        <f t="shared" si="17"/>
        <v>1269291125.29</v>
      </c>
      <c r="AQ34" s="64">
        <f t="shared" si="17"/>
        <v>1175264561.8899999</v>
      </c>
      <c r="AR34" s="64">
        <f t="shared" si="17"/>
        <v>0</v>
      </c>
      <c r="AS34" s="64">
        <f t="shared" si="17"/>
        <v>0</v>
      </c>
      <c r="AT34" s="64">
        <f>SUM(AT10:AT33)</f>
        <v>0</v>
      </c>
      <c r="AU34" s="64">
        <f t="shared" ref="AU34:AX34" si="18">SUM(AU10:AU33)</f>
        <v>279382058.5</v>
      </c>
      <c r="AV34" s="64">
        <f t="shared" si="18"/>
        <v>877375371.51999998</v>
      </c>
      <c r="AW34" s="80">
        <f t="shared" si="18"/>
        <v>497474862.01999998</v>
      </c>
      <c r="AX34" s="64">
        <f t="shared" si="18"/>
        <v>0</v>
      </c>
    </row>
    <row r="35" spans="2:50" ht="327" customHeight="1" x14ac:dyDescent="0.25">
      <c r="C35" s="97" t="s">
        <v>91</v>
      </c>
      <c r="D35" s="98"/>
      <c r="E35" s="99" t="s">
        <v>226</v>
      </c>
      <c r="F35" s="99"/>
      <c r="G35" s="99"/>
      <c r="H35" s="99"/>
      <c r="I35" s="99"/>
      <c r="J35" s="99"/>
      <c r="K35" s="99"/>
      <c r="L35" s="100"/>
      <c r="M35" s="40"/>
      <c r="N35" s="41"/>
      <c r="O35" s="41"/>
      <c r="P35" s="41"/>
      <c r="Q35" s="41"/>
      <c r="R35" s="41"/>
      <c r="S35" s="40"/>
      <c r="T35" s="41"/>
      <c r="U35" s="41"/>
      <c r="V35" s="41"/>
      <c r="W35" s="41"/>
      <c r="X35" s="41"/>
      <c r="Y35" s="40"/>
      <c r="Z35" s="41"/>
      <c r="AA35" s="41"/>
      <c r="AB35" s="41"/>
      <c r="AC35" s="41"/>
      <c r="AD35" s="41"/>
      <c r="AE35" s="40"/>
      <c r="AF35" s="41"/>
      <c r="AG35" s="41"/>
      <c r="AH35" s="41"/>
      <c r="AI35" s="41"/>
      <c r="AJ35" s="41"/>
      <c r="AK35" s="41"/>
      <c r="AL35" s="42"/>
    </row>
    <row r="36" spans="2:50" s="43" customFormat="1" x14ac:dyDescent="0.25">
      <c r="AN36" s="43">
        <v>138347693.66</v>
      </c>
      <c r="AO36" s="43">
        <v>756554157.51999974</v>
      </c>
      <c r="AP36" s="43">
        <v>1579141788.72</v>
      </c>
      <c r="AQ36" s="43">
        <v>1587025595.95</v>
      </c>
      <c r="AR36" s="43">
        <v>0</v>
      </c>
      <c r="AT36" s="65">
        <v>0</v>
      </c>
      <c r="AU36" s="65">
        <v>309967500.12</v>
      </c>
      <c r="AV36" s="65">
        <v>1151447351.27</v>
      </c>
      <c r="AW36" s="65">
        <v>190505080.25</v>
      </c>
      <c r="AX36" s="65">
        <v>0</v>
      </c>
    </row>
    <row r="37" spans="2:50" s="43" customFormat="1" x14ac:dyDescent="0.25">
      <c r="J37" s="59"/>
      <c r="K37" s="59"/>
      <c r="L37" s="59"/>
      <c r="M37" s="59"/>
      <c r="N37" s="59"/>
      <c r="O37" s="59"/>
      <c r="P37" s="59"/>
      <c r="Q37" s="59"/>
      <c r="R37" s="59"/>
      <c r="S37" s="59"/>
      <c r="T37" s="59"/>
      <c r="U37" s="59"/>
      <c r="V37" s="59"/>
      <c r="W37" s="59"/>
      <c r="X37" s="59"/>
      <c r="Y37" s="59"/>
      <c r="Z37" s="59"/>
      <c r="AA37" s="59"/>
      <c r="AB37" s="59"/>
      <c r="AC37" s="59"/>
      <c r="AD37" s="59"/>
      <c r="AN37" s="59">
        <f>+AN36-AN34</f>
        <v>-214148.88000002503</v>
      </c>
      <c r="AO37" s="59">
        <f t="shared" ref="AO37:AX37" si="19">+AO36-AO34</f>
        <v>1105901.2599998713</v>
      </c>
      <c r="AP37" s="59">
        <f t="shared" si="19"/>
        <v>309850663.43000007</v>
      </c>
      <c r="AQ37" s="59">
        <f t="shared" si="19"/>
        <v>411761034.06000018</v>
      </c>
      <c r="AR37" s="59">
        <f t="shared" si="19"/>
        <v>0</v>
      </c>
      <c r="AS37" s="59">
        <f t="shared" si="19"/>
        <v>0</v>
      </c>
      <c r="AT37" s="59">
        <f t="shared" si="19"/>
        <v>0</v>
      </c>
      <c r="AU37" s="59">
        <f t="shared" si="19"/>
        <v>30585441.620000005</v>
      </c>
      <c r="AV37" s="59">
        <f t="shared" si="19"/>
        <v>274071979.75</v>
      </c>
      <c r="AW37" s="59">
        <f t="shared" si="19"/>
        <v>-306969781.76999998</v>
      </c>
      <c r="AX37" s="59">
        <f t="shared" si="19"/>
        <v>0</v>
      </c>
    </row>
    <row r="41" spans="2:50" x14ac:dyDescent="0.25">
      <c r="AV41" s="66">
        <v>350500906.40999997</v>
      </c>
    </row>
    <row r="42" spans="2:50" x14ac:dyDescent="0.25">
      <c r="AP42" t="s">
        <v>90</v>
      </c>
      <c r="AV42" s="67">
        <f>+AV41+AV34</f>
        <v>1227876277.9299998</v>
      </c>
      <c r="AW42" s="67">
        <f>+AW41+AW34</f>
        <v>497474862.01999998</v>
      </c>
    </row>
  </sheetData>
  <autoFilter ref="B9:AL35"/>
  <mergeCells count="27">
    <mergeCell ref="C35:D35"/>
    <mergeCell ref="E35:L35"/>
    <mergeCell ref="AN7:AR7"/>
    <mergeCell ref="AT7:AX7"/>
    <mergeCell ref="AL7:AL8"/>
    <mergeCell ref="K7:K8"/>
    <mergeCell ref="L7:L8"/>
    <mergeCell ref="M7:M8"/>
    <mergeCell ref="N7:R7"/>
    <mergeCell ref="S7:S8"/>
    <mergeCell ref="T7:X7"/>
    <mergeCell ref="C7:C8"/>
    <mergeCell ref="D7:D8"/>
    <mergeCell ref="E7:E8"/>
    <mergeCell ref="F7:F8"/>
    <mergeCell ref="G7:G8"/>
    <mergeCell ref="AK7:AK8"/>
    <mergeCell ref="I3:L3"/>
    <mergeCell ref="AE7:AE8"/>
    <mergeCell ref="AF7:AJ7"/>
    <mergeCell ref="B4:L4"/>
    <mergeCell ref="B7:B8"/>
    <mergeCell ref="H7:H8"/>
    <mergeCell ref="I7:I8"/>
    <mergeCell ref="J7:J8"/>
    <mergeCell ref="Y7:Y8"/>
    <mergeCell ref="Z7:AD7"/>
  </mergeCells>
  <pageMargins left="0.70866141732283472" right="0.70866141732283472" top="0.74803149606299213" bottom="0.74803149606299213" header="0.31496062992125984" footer="0.31496062992125984"/>
  <pageSetup paperSize="9" scale="65" orientation="landscape" r:id="rId1"/>
  <rowBreaks count="2" manualBreakCount="2">
    <brk id="15" max="49" man="1"/>
    <brk id="25" max="49" man="1"/>
  </rowBreaks>
  <colBreaks count="2" manualBreakCount="2">
    <brk id="12" max="34" man="1"/>
    <brk id="24"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8"/>
  <sheetViews>
    <sheetView view="pageBreakPreview" topLeftCell="I1" zoomScale="80" zoomScaleNormal="100" zoomScaleSheetLayoutView="80" workbookViewId="0">
      <selection activeCell="R1" sqref="N1:R1048576"/>
    </sheetView>
  </sheetViews>
  <sheetFormatPr defaultRowHeight="15" x14ac:dyDescent="0.25"/>
  <cols>
    <col min="1" max="1" width="4.5703125" customWidth="1"/>
    <col min="2" max="2" width="9.140625" customWidth="1"/>
    <col min="3" max="3" width="14.28515625" customWidth="1"/>
    <col min="4" max="4" width="45.42578125" customWidth="1"/>
    <col min="5" max="5" width="14.140625" customWidth="1"/>
    <col min="6" max="6" width="15.7109375" customWidth="1"/>
    <col min="7" max="7" width="14.28515625" customWidth="1"/>
    <col min="8" max="8" width="15.140625" customWidth="1"/>
    <col min="9" max="9" width="15.85546875" customWidth="1"/>
    <col min="10" max="10" width="14.28515625" customWidth="1"/>
    <col min="11" max="11" width="15.7109375" customWidth="1"/>
    <col min="12" max="12" width="20.28515625" customWidth="1"/>
    <col min="13" max="13" width="19" customWidth="1"/>
    <col min="14" max="18" width="8.5703125" customWidth="1"/>
    <col min="19" max="19" width="16.7109375" customWidth="1"/>
    <col min="20" max="24" width="9.85546875" customWidth="1"/>
    <col min="25" max="25" width="14.28515625" customWidth="1"/>
    <col min="26" max="30" width="8.5703125" customWidth="1"/>
    <col min="31" max="31" width="14.28515625" customWidth="1"/>
    <col min="32" max="36" width="9.140625" customWidth="1"/>
    <col min="37" max="37" width="14.5703125" customWidth="1"/>
    <col min="38" max="38" width="23.140625" customWidth="1"/>
  </cols>
  <sheetData>
    <row r="2" spans="2:38" ht="15.75" x14ac:dyDescent="0.25">
      <c r="N2" s="1"/>
      <c r="O2" s="2"/>
      <c r="P2" s="2"/>
      <c r="Q2" s="2"/>
      <c r="R2" s="3"/>
      <c r="S2" s="3"/>
      <c r="T2" s="2"/>
      <c r="U2" s="2"/>
      <c r="V2" s="2"/>
      <c r="W2" s="2"/>
      <c r="X2" s="2"/>
      <c r="Y2" s="2"/>
      <c r="Z2" s="2"/>
      <c r="AA2" s="2"/>
      <c r="AB2" s="2"/>
      <c r="AC2" s="2"/>
      <c r="AD2" s="2"/>
      <c r="AE2" s="2"/>
      <c r="AF2" s="2"/>
      <c r="AL2" s="3" t="s">
        <v>182</v>
      </c>
    </row>
    <row r="3" spans="2:38" ht="60" customHeight="1" x14ac:dyDescent="0.25">
      <c r="B3" s="101" t="s">
        <v>183</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row>
    <row r="4" spans="2:38" ht="15.75" x14ac:dyDescent="0.25">
      <c r="B4" s="71"/>
    </row>
    <row r="5" spans="2:38" ht="15.75" x14ac:dyDescent="0.25">
      <c r="B5" s="71"/>
    </row>
    <row r="6" spans="2:38" ht="100.5" customHeight="1" x14ac:dyDescent="0.25">
      <c r="B6" s="92" t="s">
        <v>1</v>
      </c>
      <c r="C6" s="92" t="s">
        <v>2</v>
      </c>
      <c r="D6" s="92" t="s">
        <v>3</v>
      </c>
      <c r="E6" s="96" t="s">
        <v>4</v>
      </c>
      <c r="F6" s="96" t="s">
        <v>184</v>
      </c>
      <c r="G6" s="96" t="s">
        <v>5</v>
      </c>
      <c r="H6" s="96" t="s">
        <v>8</v>
      </c>
      <c r="I6" s="92" t="s">
        <v>7</v>
      </c>
      <c r="J6" s="96" t="s">
        <v>168</v>
      </c>
      <c r="K6" s="96" t="s">
        <v>10</v>
      </c>
      <c r="L6" s="92" t="s">
        <v>11</v>
      </c>
      <c r="M6" s="96" t="s">
        <v>185</v>
      </c>
      <c r="N6" s="96" t="s">
        <v>13</v>
      </c>
      <c r="O6" s="96"/>
      <c r="P6" s="96"/>
      <c r="Q6" s="96"/>
      <c r="R6" s="96"/>
      <c r="S6" s="96" t="s">
        <v>186</v>
      </c>
      <c r="T6" s="96" t="s">
        <v>187</v>
      </c>
      <c r="U6" s="96"/>
      <c r="V6" s="96"/>
      <c r="W6" s="96"/>
      <c r="X6" s="96"/>
      <c r="Y6" s="96" t="s">
        <v>99</v>
      </c>
      <c r="Z6" s="102" t="s">
        <v>188</v>
      </c>
      <c r="AA6" s="103"/>
      <c r="AB6" s="103"/>
      <c r="AC6" s="103"/>
      <c r="AD6" s="104"/>
      <c r="AE6" s="92" t="s">
        <v>189</v>
      </c>
      <c r="AF6" s="96" t="s">
        <v>190</v>
      </c>
      <c r="AG6" s="96"/>
      <c r="AH6" s="96"/>
      <c r="AI6" s="96"/>
      <c r="AJ6" s="96"/>
      <c r="AK6" s="92" t="s">
        <v>191</v>
      </c>
      <c r="AL6" s="96" t="s">
        <v>18</v>
      </c>
    </row>
    <row r="7" spans="2:38" ht="93" customHeight="1" x14ac:dyDescent="0.25">
      <c r="B7" s="93"/>
      <c r="C7" s="93"/>
      <c r="D7" s="93"/>
      <c r="E7" s="96"/>
      <c r="F7" s="96"/>
      <c r="G7" s="96"/>
      <c r="H7" s="96"/>
      <c r="I7" s="93"/>
      <c r="J7" s="96"/>
      <c r="K7" s="96"/>
      <c r="L7" s="93"/>
      <c r="M7" s="96"/>
      <c r="N7" s="70">
        <v>2021</v>
      </c>
      <c r="O7" s="70">
        <v>2022</v>
      </c>
      <c r="P7" s="70">
        <v>2023</v>
      </c>
      <c r="Q7" s="70">
        <v>2024</v>
      </c>
      <c r="R7" s="70">
        <v>2025</v>
      </c>
      <c r="S7" s="96"/>
      <c r="T7" s="70">
        <v>2021</v>
      </c>
      <c r="U7" s="70">
        <v>2022</v>
      </c>
      <c r="V7" s="70">
        <v>2023</v>
      </c>
      <c r="W7" s="70">
        <v>2024</v>
      </c>
      <c r="X7" s="70">
        <v>2025</v>
      </c>
      <c r="Y7" s="96"/>
      <c r="Z7" s="70">
        <v>2021</v>
      </c>
      <c r="AA7" s="70">
        <v>2022</v>
      </c>
      <c r="AB7" s="70">
        <v>2023</v>
      </c>
      <c r="AC7" s="70">
        <v>2024</v>
      </c>
      <c r="AD7" s="70">
        <v>2025</v>
      </c>
      <c r="AE7" s="93"/>
      <c r="AF7" s="70">
        <v>2021</v>
      </c>
      <c r="AG7" s="70">
        <v>2022</v>
      </c>
      <c r="AH7" s="70">
        <v>2023</v>
      </c>
      <c r="AI7" s="70">
        <v>2024</v>
      </c>
      <c r="AJ7" s="70">
        <v>2025</v>
      </c>
      <c r="AK7" s="93"/>
      <c r="AL7" s="96"/>
    </row>
    <row r="8" spans="2:38" x14ac:dyDescent="0.25">
      <c r="B8" s="8">
        <v>1</v>
      </c>
      <c r="C8" s="8">
        <v>2</v>
      </c>
      <c r="D8" s="8">
        <v>3</v>
      </c>
      <c r="E8" s="8">
        <v>4</v>
      </c>
      <c r="F8" s="8">
        <v>5</v>
      </c>
      <c r="G8" s="8">
        <v>6</v>
      </c>
      <c r="H8" s="8">
        <v>7</v>
      </c>
      <c r="I8" s="8">
        <v>8</v>
      </c>
      <c r="J8" s="8">
        <v>9</v>
      </c>
      <c r="K8" s="8">
        <v>10</v>
      </c>
      <c r="L8" s="8">
        <v>11</v>
      </c>
      <c r="M8" s="8">
        <v>12</v>
      </c>
      <c r="N8" s="8">
        <v>13</v>
      </c>
      <c r="O8" s="8">
        <v>14</v>
      </c>
      <c r="P8" s="8">
        <v>15</v>
      </c>
      <c r="Q8" s="8">
        <v>16</v>
      </c>
      <c r="R8" s="8">
        <v>17</v>
      </c>
      <c r="S8" s="8">
        <v>18</v>
      </c>
      <c r="T8" s="8">
        <v>19</v>
      </c>
      <c r="U8" s="8">
        <v>20</v>
      </c>
      <c r="V8" s="8">
        <v>21</v>
      </c>
      <c r="W8" s="8">
        <v>22</v>
      </c>
      <c r="X8" s="8">
        <v>23</v>
      </c>
      <c r="Y8" s="8">
        <v>24</v>
      </c>
      <c r="Z8" s="8">
        <v>25</v>
      </c>
      <c r="AA8" s="8">
        <v>26</v>
      </c>
      <c r="AB8" s="8">
        <v>27</v>
      </c>
      <c r="AC8" s="8">
        <v>28</v>
      </c>
      <c r="AD8" s="8">
        <v>29</v>
      </c>
      <c r="AE8" s="8">
        <v>30</v>
      </c>
      <c r="AF8" s="8">
        <v>31</v>
      </c>
      <c r="AG8" s="8">
        <v>32</v>
      </c>
      <c r="AH8" s="8">
        <v>33</v>
      </c>
      <c r="AI8" s="8">
        <v>34</v>
      </c>
      <c r="AJ8" s="8">
        <v>35</v>
      </c>
      <c r="AK8" s="8">
        <v>36</v>
      </c>
      <c r="AL8" s="8">
        <v>37</v>
      </c>
    </row>
    <row r="9" spans="2:38" x14ac:dyDescent="0.25">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50"/>
    </row>
    <row r="10" spans="2:38" x14ac:dyDescent="0.25">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50"/>
    </row>
    <row r="11" spans="2:38" x14ac:dyDescent="0.25">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50"/>
    </row>
    <row r="12" spans="2:38" x14ac:dyDescent="0.25">
      <c r="B12" s="35"/>
      <c r="C12" s="36" t="s">
        <v>90</v>
      </c>
      <c r="D12" s="35"/>
      <c r="E12" s="35"/>
      <c r="F12" s="35"/>
      <c r="G12" s="35"/>
      <c r="H12" s="35"/>
      <c r="I12" s="35"/>
      <c r="J12" s="36"/>
      <c r="K12" s="35"/>
      <c r="L12" s="35"/>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50"/>
    </row>
    <row r="14" spans="2:38" ht="15.75" x14ac:dyDescent="0.25">
      <c r="B14" s="105" t="s">
        <v>160</v>
      </c>
      <c r="C14" s="105"/>
      <c r="D14" s="105"/>
      <c r="E14" s="105"/>
      <c r="F14" s="105"/>
      <c r="G14" s="105"/>
      <c r="H14" s="105"/>
      <c r="I14" s="105"/>
      <c r="J14" s="105"/>
      <c r="K14" s="105"/>
      <c r="L14" s="105"/>
      <c r="M14" s="105"/>
      <c r="N14" s="105"/>
      <c r="O14" s="105"/>
      <c r="P14" s="105"/>
      <c r="Q14" s="105"/>
      <c r="R14" s="105"/>
    </row>
    <row r="15" spans="2:38" ht="15.75" x14ac:dyDescent="0.25">
      <c r="B15" s="105" t="s">
        <v>163</v>
      </c>
      <c r="C15" s="105"/>
      <c r="D15" s="105"/>
      <c r="E15" s="105"/>
      <c r="F15" s="105"/>
      <c r="G15" s="105"/>
      <c r="H15" s="105"/>
      <c r="I15" s="105"/>
      <c r="J15" s="105"/>
      <c r="K15" s="105"/>
      <c r="L15" s="105"/>
      <c r="M15" s="105"/>
      <c r="N15" s="105"/>
      <c r="O15" s="105"/>
      <c r="P15" s="105"/>
      <c r="Q15" s="105"/>
      <c r="R15" s="105"/>
      <c r="S15" s="73"/>
    </row>
    <row r="16" spans="2:38" ht="15.75" x14ac:dyDescent="0.25">
      <c r="B16" s="106" t="s">
        <v>164</v>
      </c>
      <c r="C16" s="106"/>
      <c r="D16" s="106"/>
      <c r="E16" s="106"/>
      <c r="F16" s="106"/>
      <c r="G16" s="106"/>
      <c r="H16" s="106"/>
      <c r="I16" s="106"/>
      <c r="J16" s="106"/>
      <c r="K16" s="106"/>
      <c r="L16" s="106"/>
      <c r="M16" s="106"/>
      <c r="N16" s="106"/>
      <c r="O16" s="106"/>
      <c r="P16" s="106"/>
      <c r="Q16" s="106"/>
      <c r="R16" s="106"/>
      <c r="S16" s="73"/>
    </row>
    <row r="17" spans="2:19" ht="15.75" x14ac:dyDescent="0.25">
      <c r="B17" s="106" t="s">
        <v>192</v>
      </c>
      <c r="C17" s="106"/>
      <c r="D17" s="106"/>
      <c r="E17" s="106"/>
      <c r="F17" s="106"/>
      <c r="G17" s="106"/>
      <c r="H17" s="106"/>
      <c r="I17" s="106"/>
      <c r="J17" s="106"/>
      <c r="K17" s="106"/>
      <c r="L17" s="106"/>
      <c r="M17" s="106"/>
      <c r="N17" s="106"/>
      <c r="O17" s="106"/>
      <c r="P17" s="106"/>
      <c r="Q17" s="106"/>
      <c r="R17" s="106"/>
      <c r="S17" s="73"/>
    </row>
    <row r="18" spans="2:19" ht="20.25" customHeight="1" x14ac:dyDescent="0.25">
      <c r="B18" s="106" t="s">
        <v>193</v>
      </c>
      <c r="C18" s="106"/>
      <c r="D18" s="106"/>
      <c r="E18" s="106"/>
      <c r="F18" s="106"/>
      <c r="G18" s="106"/>
      <c r="H18" s="106"/>
      <c r="I18" s="106"/>
      <c r="J18" s="106"/>
      <c r="K18" s="106"/>
      <c r="L18" s="106"/>
      <c r="M18" s="106"/>
      <c r="N18" s="106"/>
      <c r="O18" s="106"/>
      <c r="P18" s="106"/>
      <c r="Q18" s="106"/>
      <c r="R18" s="106"/>
      <c r="S18" s="72"/>
    </row>
  </sheetData>
  <autoFilter ref="B8:AL8"/>
  <mergeCells count="27">
    <mergeCell ref="B14:R14"/>
    <mergeCell ref="B15:R15"/>
    <mergeCell ref="B16:R16"/>
    <mergeCell ref="B17:R17"/>
    <mergeCell ref="B18:R18"/>
    <mergeCell ref="AL6:AL7"/>
    <mergeCell ref="K6:K7"/>
    <mergeCell ref="L6:L7"/>
    <mergeCell ref="M6:M7"/>
    <mergeCell ref="N6:R6"/>
    <mergeCell ref="S6:S7"/>
    <mergeCell ref="T6:X6"/>
    <mergeCell ref="Y6:Y7"/>
    <mergeCell ref="Z6:AD6"/>
    <mergeCell ref="AE6:AE7"/>
    <mergeCell ref="AF6:AJ6"/>
    <mergeCell ref="AK6:AK7"/>
    <mergeCell ref="B3:AG3"/>
    <mergeCell ref="B6:B7"/>
    <mergeCell ref="C6:C7"/>
    <mergeCell ref="D6:D7"/>
    <mergeCell ref="E6:E7"/>
    <mergeCell ref="F6:F7"/>
    <mergeCell ref="G6:G7"/>
    <mergeCell ref="H6:H7"/>
    <mergeCell ref="I6:I7"/>
    <mergeCell ref="J6: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6"/>
  <sheetViews>
    <sheetView view="pageBreakPreview" zoomScale="75" zoomScaleNormal="100" zoomScaleSheetLayoutView="75" workbookViewId="0">
      <selection activeCell="W12" sqref="W12"/>
    </sheetView>
  </sheetViews>
  <sheetFormatPr defaultRowHeight="15" x14ac:dyDescent="0.25"/>
  <cols>
    <col min="1" max="1" width="4.5703125" customWidth="1"/>
    <col min="2" max="2" width="9.140625" customWidth="1"/>
    <col min="3" max="3" width="14.28515625" customWidth="1"/>
    <col min="4" max="4" width="50.28515625" customWidth="1"/>
    <col min="5" max="5" width="15.5703125" customWidth="1"/>
    <col min="6" max="6" width="13.7109375" customWidth="1"/>
    <col min="7" max="7" width="14.28515625" customWidth="1"/>
    <col min="8" max="8" width="15.140625" customWidth="1"/>
    <col min="9" max="9" width="13.85546875" customWidth="1"/>
    <col min="10" max="10" width="14.28515625" customWidth="1"/>
    <col min="11" max="11" width="17.140625" customWidth="1"/>
    <col min="12" max="12" width="20.140625" customWidth="1"/>
    <col min="13" max="13" width="15" customWidth="1"/>
    <col min="14" max="18" width="10.140625" customWidth="1"/>
    <col min="19" max="19" width="17.5703125" customWidth="1"/>
    <col min="20" max="24" width="9.28515625" customWidth="1"/>
    <col min="25" max="25" width="19" customWidth="1"/>
    <col min="26" max="30" width="9.7109375" customWidth="1"/>
    <col min="31" max="31" width="19" customWidth="1"/>
    <col min="32" max="36" width="8.140625" customWidth="1"/>
    <col min="37" max="37" width="12.5703125" customWidth="1"/>
    <col min="38" max="38" width="22.5703125" customWidth="1"/>
  </cols>
  <sheetData>
    <row r="2" spans="2:38" ht="15.75" x14ac:dyDescent="0.25">
      <c r="N2" s="1"/>
      <c r="O2" s="2"/>
      <c r="P2" s="2"/>
      <c r="Q2" s="2"/>
      <c r="R2" s="3"/>
      <c r="S2" s="2"/>
      <c r="T2" s="2"/>
      <c r="U2" s="2"/>
      <c r="V2" s="2"/>
      <c r="W2" s="2"/>
      <c r="X2" s="2"/>
      <c r="Y2" s="2"/>
      <c r="Z2" s="2"/>
      <c r="AA2" s="2"/>
      <c r="AB2" s="2"/>
      <c r="AC2" s="2"/>
      <c r="AD2" s="2"/>
      <c r="AE2" s="2"/>
      <c r="AL2" s="1" t="s">
        <v>212</v>
      </c>
    </row>
    <row r="3" spans="2:38" ht="86.25" customHeight="1" x14ac:dyDescent="0.25">
      <c r="B3" s="101" t="s">
        <v>162</v>
      </c>
      <c r="C3" s="101"/>
      <c r="D3" s="101"/>
      <c r="E3" s="101"/>
      <c r="F3" s="101"/>
      <c r="G3" s="101"/>
      <c r="H3" s="101"/>
      <c r="I3" s="101"/>
      <c r="J3" s="101"/>
      <c r="K3" s="101"/>
      <c r="L3" s="101"/>
      <c r="M3" s="101"/>
      <c r="N3" s="101"/>
      <c r="O3" s="101"/>
      <c r="P3" s="101"/>
      <c r="Q3" s="101"/>
      <c r="R3" s="101"/>
    </row>
    <row r="4" spans="2:38" ht="15.75" x14ac:dyDescent="0.25">
      <c r="B4" s="75"/>
    </row>
    <row r="5" spans="2:38" ht="86.25" customHeight="1" x14ac:dyDescent="0.25">
      <c r="B5" s="92" t="s">
        <v>1</v>
      </c>
      <c r="C5" s="92" t="s">
        <v>2</v>
      </c>
      <c r="D5" s="92" t="s">
        <v>3</v>
      </c>
      <c r="E5" s="96" t="s">
        <v>4</v>
      </c>
      <c r="F5" s="96" t="s">
        <v>213</v>
      </c>
      <c r="G5" s="96" t="s">
        <v>5</v>
      </c>
      <c r="H5" s="96" t="s">
        <v>8</v>
      </c>
      <c r="I5" s="92" t="s">
        <v>7</v>
      </c>
      <c r="J5" s="96" t="s">
        <v>168</v>
      </c>
      <c r="K5" s="96" t="s">
        <v>10</v>
      </c>
      <c r="L5" s="92" t="s">
        <v>11</v>
      </c>
      <c r="M5" s="96" t="s">
        <v>185</v>
      </c>
      <c r="N5" s="96" t="s">
        <v>13</v>
      </c>
      <c r="O5" s="96"/>
      <c r="P5" s="96"/>
      <c r="Q5" s="96"/>
      <c r="R5" s="96"/>
      <c r="S5" s="96" t="s">
        <v>98</v>
      </c>
      <c r="T5" s="96" t="s">
        <v>15</v>
      </c>
      <c r="U5" s="96"/>
      <c r="V5" s="96"/>
      <c r="W5" s="96"/>
      <c r="X5" s="96"/>
      <c r="Y5" s="96" t="s">
        <v>99</v>
      </c>
      <c r="Z5" s="102" t="s">
        <v>188</v>
      </c>
      <c r="AA5" s="103"/>
      <c r="AB5" s="103"/>
      <c r="AC5" s="103"/>
      <c r="AD5" s="104"/>
      <c r="AE5" s="92" t="s">
        <v>199</v>
      </c>
      <c r="AF5" s="96" t="s">
        <v>214</v>
      </c>
      <c r="AG5" s="96"/>
      <c r="AH5" s="96"/>
      <c r="AI5" s="96"/>
      <c r="AJ5" s="96"/>
      <c r="AK5" s="92" t="s">
        <v>191</v>
      </c>
      <c r="AL5" s="96" t="s">
        <v>18</v>
      </c>
    </row>
    <row r="6" spans="2:38" ht="75.75" customHeight="1" x14ac:dyDescent="0.25">
      <c r="B6" s="93"/>
      <c r="C6" s="93"/>
      <c r="D6" s="93"/>
      <c r="E6" s="96"/>
      <c r="F6" s="96"/>
      <c r="G6" s="96"/>
      <c r="H6" s="96"/>
      <c r="I6" s="93"/>
      <c r="J6" s="96"/>
      <c r="K6" s="96"/>
      <c r="L6" s="93"/>
      <c r="M6" s="96"/>
      <c r="N6" s="74">
        <v>2021</v>
      </c>
      <c r="O6" s="74">
        <v>2022</v>
      </c>
      <c r="P6" s="74">
        <v>2023</v>
      </c>
      <c r="Q6" s="74">
        <v>2024</v>
      </c>
      <c r="R6" s="74">
        <v>2025</v>
      </c>
      <c r="S6" s="96"/>
      <c r="T6" s="74">
        <v>2021</v>
      </c>
      <c r="U6" s="74">
        <v>2022</v>
      </c>
      <c r="V6" s="74">
        <v>2023</v>
      </c>
      <c r="W6" s="74">
        <v>2024</v>
      </c>
      <c r="X6" s="74">
        <v>2025</v>
      </c>
      <c r="Y6" s="96"/>
      <c r="Z6" s="74">
        <v>2021</v>
      </c>
      <c r="AA6" s="74">
        <v>2022</v>
      </c>
      <c r="AB6" s="74">
        <v>2023</v>
      </c>
      <c r="AC6" s="74">
        <v>2024</v>
      </c>
      <c r="AD6" s="74">
        <v>2025</v>
      </c>
      <c r="AE6" s="93"/>
      <c r="AF6" s="74">
        <v>2021</v>
      </c>
      <c r="AG6" s="74">
        <v>2022</v>
      </c>
      <c r="AH6" s="74">
        <v>2023</v>
      </c>
      <c r="AI6" s="74">
        <v>2024</v>
      </c>
      <c r="AJ6" s="74">
        <v>2025</v>
      </c>
      <c r="AK6" s="93"/>
      <c r="AL6" s="96"/>
    </row>
    <row r="7" spans="2:38" x14ac:dyDescent="0.25">
      <c r="B7" s="8">
        <v>1</v>
      </c>
      <c r="C7" s="8">
        <v>2</v>
      </c>
      <c r="D7" s="8">
        <v>3</v>
      </c>
      <c r="E7" s="8">
        <v>4</v>
      </c>
      <c r="F7" s="8">
        <v>5</v>
      </c>
      <c r="G7" s="8">
        <v>6</v>
      </c>
      <c r="H7" s="8">
        <v>7</v>
      </c>
      <c r="I7" s="8">
        <v>8</v>
      </c>
      <c r="J7" s="8">
        <v>9</v>
      </c>
      <c r="K7" s="8">
        <v>10</v>
      </c>
      <c r="L7" s="8">
        <v>11</v>
      </c>
      <c r="M7" s="8">
        <v>12</v>
      </c>
      <c r="N7" s="8">
        <v>13</v>
      </c>
      <c r="O7" s="8">
        <v>14</v>
      </c>
      <c r="P7" s="8">
        <v>15</v>
      </c>
      <c r="Q7" s="8">
        <v>16</v>
      </c>
      <c r="R7" s="8">
        <v>17</v>
      </c>
      <c r="S7" s="8">
        <v>18</v>
      </c>
      <c r="T7" s="8">
        <v>19</v>
      </c>
      <c r="U7" s="8">
        <v>20</v>
      </c>
      <c r="V7" s="8">
        <v>21</v>
      </c>
      <c r="W7" s="8">
        <v>22</v>
      </c>
      <c r="X7" s="8">
        <v>23</v>
      </c>
      <c r="Y7" s="8">
        <v>24</v>
      </c>
      <c r="Z7" s="8">
        <v>25</v>
      </c>
      <c r="AA7" s="8">
        <v>26</v>
      </c>
      <c r="AB7" s="8">
        <v>27</v>
      </c>
      <c r="AC7" s="8">
        <v>28</v>
      </c>
      <c r="AD7" s="8">
        <v>29</v>
      </c>
      <c r="AE7" s="8">
        <v>30</v>
      </c>
      <c r="AF7" s="8">
        <v>31</v>
      </c>
      <c r="AG7" s="8">
        <v>32</v>
      </c>
      <c r="AH7" s="8">
        <v>33</v>
      </c>
      <c r="AI7" s="8">
        <v>34</v>
      </c>
      <c r="AJ7" s="8">
        <v>35</v>
      </c>
      <c r="AK7" s="8">
        <v>36</v>
      </c>
      <c r="AL7" s="8">
        <v>37</v>
      </c>
    </row>
    <row r="8" spans="2:38" x14ac:dyDescent="0.25">
      <c r="B8" s="74"/>
      <c r="C8" s="74"/>
      <c r="D8" s="74"/>
      <c r="E8" s="74"/>
      <c r="F8" s="74"/>
      <c r="G8" s="74"/>
      <c r="H8" s="74"/>
      <c r="I8" s="74"/>
      <c r="J8" s="74"/>
      <c r="K8" s="74"/>
      <c r="L8" s="74"/>
      <c r="M8" s="74"/>
      <c r="N8" s="74"/>
      <c r="O8" s="74"/>
      <c r="P8" s="74"/>
      <c r="Q8" s="74"/>
      <c r="R8" s="74"/>
      <c r="S8" s="50"/>
      <c r="T8" s="50"/>
      <c r="U8" s="50"/>
      <c r="V8" s="50"/>
      <c r="W8" s="50"/>
      <c r="X8" s="50"/>
      <c r="Y8" s="50"/>
      <c r="Z8" s="50"/>
      <c r="AA8" s="50"/>
      <c r="AB8" s="50"/>
      <c r="AC8" s="50"/>
      <c r="AD8" s="50"/>
      <c r="AE8" s="50"/>
      <c r="AF8" s="50"/>
      <c r="AG8" s="50"/>
      <c r="AH8" s="50"/>
      <c r="AI8" s="50"/>
      <c r="AJ8" s="50"/>
      <c r="AK8" s="50"/>
      <c r="AL8" s="50"/>
    </row>
    <row r="9" spans="2:38" x14ac:dyDescent="0.25">
      <c r="B9" s="74"/>
      <c r="C9" s="74"/>
      <c r="D9" s="74"/>
      <c r="E9" s="74"/>
      <c r="F9" s="74"/>
      <c r="G9" s="74"/>
      <c r="H9" s="74"/>
      <c r="I9" s="74"/>
      <c r="J9" s="74"/>
      <c r="K9" s="74"/>
      <c r="L9" s="74"/>
      <c r="M9" s="74"/>
      <c r="N9" s="74"/>
      <c r="O9" s="74"/>
      <c r="P9" s="74"/>
      <c r="Q9" s="74"/>
      <c r="R9" s="74"/>
      <c r="S9" s="50"/>
      <c r="T9" s="50"/>
      <c r="U9" s="50"/>
      <c r="V9" s="50"/>
      <c r="W9" s="50"/>
      <c r="X9" s="50"/>
      <c r="Y9" s="50"/>
      <c r="Z9" s="50"/>
      <c r="AA9" s="50"/>
      <c r="AB9" s="50"/>
      <c r="AC9" s="50"/>
      <c r="AD9" s="50"/>
      <c r="AE9" s="50"/>
      <c r="AF9" s="50"/>
      <c r="AG9" s="50"/>
      <c r="AH9" s="50"/>
      <c r="AI9" s="50"/>
      <c r="AJ9" s="50"/>
      <c r="AK9" s="50"/>
      <c r="AL9" s="50"/>
    </row>
    <row r="10" spans="2:38" x14ac:dyDescent="0.25">
      <c r="B10" s="36"/>
      <c r="C10" s="36"/>
      <c r="D10" s="36"/>
      <c r="E10" s="36"/>
      <c r="F10" s="36"/>
      <c r="G10" s="36"/>
      <c r="H10" s="36"/>
      <c r="I10" s="36"/>
      <c r="J10" s="36"/>
      <c r="K10" s="36"/>
      <c r="L10" s="36"/>
      <c r="M10" s="36"/>
      <c r="N10" s="36"/>
      <c r="O10" s="36"/>
      <c r="P10" s="36"/>
      <c r="Q10" s="36"/>
      <c r="R10" s="36"/>
      <c r="S10" s="50"/>
      <c r="T10" s="50"/>
      <c r="U10" s="50"/>
      <c r="V10" s="50"/>
      <c r="W10" s="50"/>
      <c r="X10" s="50"/>
      <c r="Y10" s="50"/>
      <c r="Z10" s="50"/>
      <c r="AA10" s="50"/>
      <c r="AB10" s="50"/>
      <c r="AC10" s="50"/>
      <c r="AD10" s="50"/>
      <c r="AE10" s="50"/>
      <c r="AF10" s="50"/>
      <c r="AG10" s="50"/>
      <c r="AH10" s="50"/>
      <c r="AI10" s="50"/>
      <c r="AJ10" s="50"/>
      <c r="AK10" s="50"/>
      <c r="AL10" s="50"/>
    </row>
    <row r="11" spans="2:38" x14ac:dyDescent="0.25">
      <c r="B11" s="35"/>
      <c r="C11" s="36" t="s">
        <v>90</v>
      </c>
      <c r="D11" s="35"/>
      <c r="E11" s="35"/>
      <c r="F11" s="35"/>
      <c r="G11" s="35"/>
      <c r="H11" s="35"/>
      <c r="I11" s="35"/>
      <c r="J11" s="36"/>
      <c r="K11" s="35"/>
      <c r="L11" s="35"/>
      <c r="M11" s="36"/>
      <c r="N11" s="36"/>
      <c r="O11" s="36"/>
      <c r="P11" s="36"/>
      <c r="Q11" s="36"/>
      <c r="R11" s="36"/>
      <c r="S11" s="50"/>
      <c r="T11" s="50"/>
      <c r="U11" s="50"/>
      <c r="V11" s="50"/>
      <c r="W11" s="50"/>
      <c r="X11" s="50"/>
      <c r="Y11" s="50"/>
      <c r="Z11" s="50"/>
      <c r="AA11" s="50"/>
      <c r="AB11" s="50"/>
      <c r="AC11" s="50"/>
      <c r="AD11" s="50"/>
      <c r="AE11" s="50"/>
      <c r="AF11" s="50"/>
      <c r="AG11" s="50"/>
      <c r="AH11" s="50"/>
      <c r="AI11" s="50"/>
      <c r="AJ11" s="50"/>
      <c r="AK11" s="50"/>
      <c r="AL11" s="50"/>
    </row>
    <row r="12" spans="2:38" x14ac:dyDescent="0.25">
      <c r="B12" s="76"/>
      <c r="C12" s="76"/>
      <c r="D12" s="76"/>
      <c r="E12" s="76"/>
      <c r="F12" s="76"/>
      <c r="G12" s="76"/>
      <c r="H12" s="76"/>
      <c r="I12" s="76"/>
      <c r="J12" s="76"/>
      <c r="K12" s="76"/>
      <c r="L12" s="76"/>
      <c r="M12" s="76"/>
      <c r="N12" s="76"/>
      <c r="O12" s="76"/>
      <c r="P12" s="76"/>
      <c r="Q12" s="76"/>
      <c r="R12" s="76"/>
    </row>
    <row r="13" spans="2:38" ht="15.75" x14ac:dyDescent="0.25">
      <c r="B13" s="105" t="s">
        <v>160</v>
      </c>
      <c r="C13" s="105"/>
      <c r="D13" s="105"/>
      <c r="E13" s="105"/>
      <c r="F13" s="105"/>
      <c r="G13" s="105"/>
      <c r="H13" s="105"/>
      <c r="I13" s="105"/>
      <c r="J13" s="105"/>
      <c r="K13" s="105"/>
      <c r="L13" s="105"/>
      <c r="M13" s="105"/>
      <c r="N13" s="105"/>
      <c r="O13" s="105"/>
      <c r="P13" s="105"/>
      <c r="Q13" s="105"/>
      <c r="R13" s="105"/>
    </row>
    <row r="14" spans="2:38" ht="15.75" x14ac:dyDescent="0.25">
      <c r="B14" s="105" t="s">
        <v>163</v>
      </c>
      <c r="C14" s="105"/>
      <c r="D14" s="105"/>
      <c r="E14" s="105"/>
      <c r="F14" s="105"/>
      <c r="G14" s="105"/>
      <c r="H14" s="105"/>
      <c r="I14" s="105"/>
      <c r="J14" s="105"/>
      <c r="K14" s="105"/>
      <c r="L14" s="105"/>
      <c r="M14" s="105"/>
      <c r="N14" s="105"/>
      <c r="O14" s="105"/>
      <c r="P14" s="105"/>
      <c r="Q14" s="105"/>
      <c r="R14" s="105"/>
    </row>
    <row r="15" spans="2:38" ht="15.75" x14ac:dyDescent="0.25">
      <c r="B15" s="106" t="s">
        <v>164</v>
      </c>
      <c r="C15" s="106"/>
      <c r="D15" s="106"/>
      <c r="E15" s="106"/>
      <c r="F15" s="106"/>
      <c r="G15" s="106"/>
      <c r="H15" s="106"/>
      <c r="I15" s="106"/>
      <c r="J15" s="106"/>
      <c r="K15" s="106"/>
      <c r="L15" s="106"/>
      <c r="M15" s="106"/>
      <c r="N15" s="106"/>
      <c r="O15" s="106"/>
      <c r="P15" s="106"/>
      <c r="Q15" s="106"/>
      <c r="R15" s="106"/>
    </row>
    <row r="16" spans="2:38" ht="26.25" customHeight="1" x14ac:dyDescent="0.25">
      <c r="B16" s="106" t="s">
        <v>215</v>
      </c>
      <c r="C16" s="106"/>
      <c r="D16" s="106"/>
      <c r="E16" s="106"/>
      <c r="F16" s="106"/>
      <c r="G16" s="106"/>
      <c r="H16" s="106"/>
      <c r="I16" s="106"/>
      <c r="J16" s="106"/>
      <c r="K16" s="106"/>
      <c r="L16" s="106"/>
      <c r="M16" s="106"/>
      <c r="N16" s="106"/>
      <c r="O16" s="106"/>
      <c r="P16" s="106"/>
      <c r="Q16" s="106"/>
      <c r="R16" s="106"/>
    </row>
  </sheetData>
  <autoFilter ref="B7:AL7"/>
  <mergeCells count="26">
    <mergeCell ref="B13:R13"/>
    <mergeCell ref="B14:R14"/>
    <mergeCell ref="B15:R15"/>
    <mergeCell ref="B16:R16"/>
    <mergeCell ref="Y5:Y6"/>
    <mergeCell ref="K5:K6"/>
    <mergeCell ref="L5:L6"/>
    <mergeCell ref="M5:M6"/>
    <mergeCell ref="N5:R5"/>
    <mergeCell ref="S5:S6"/>
    <mergeCell ref="T5:X5"/>
    <mergeCell ref="Z5:AD5"/>
    <mergeCell ref="AE5:AE6"/>
    <mergeCell ref="AF5:AJ5"/>
    <mergeCell ref="AK5:AK6"/>
    <mergeCell ref="AL5:AL6"/>
    <mergeCell ref="B3:R3"/>
    <mergeCell ref="B5:B6"/>
    <mergeCell ref="C5:C6"/>
    <mergeCell ref="D5:D6"/>
    <mergeCell ref="E5:E6"/>
    <mergeCell ref="F5:F6"/>
    <mergeCell ref="G5:G6"/>
    <mergeCell ref="H5:H6"/>
    <mergeCell ref="I5:I6"/>
    <mergeCell ref="J5:J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M36"/>
  <sheetViews>
    <sheetView tabSelected="1" view="pageBreakPreview" zoomScale="75" zoomScaleNormal="75" zoomScaleSheetLayoutView="75" workbookViewId="0">
      <pane xSplit="5" ySplit="7" topLeftCell="S26" activePane="bottomRight" state="frozen"/>
      <selection activeCell="O37" sqref="O37"/>
      <selection pane="topRight" activeCell="O37" sqref="O37"/>
      <selection pane="bottomLeft" activeCell="O37" sqref="O37"/>
      <selection pane="bottomRight" activeCell="M31" activeCellId="1" sqref="AE31 M31"/>
    </sheetView>
  </sheetViews>
  <sheetFormatPr defaultRowHeight="15" outlineLevelRow="1" outlineLevelCol="1" x14ac:dyDescent="0.25"/>
  <cols>
    <col min="1" max="1" width="1.85546875" customWidth="1"/>
    <col min="2" max="2" width="5.7109375" customWidth="1"/>
    <col min="3" max="3" width="28.5703125" customWidth="1"/>
    <col min="4" max="4" width="44.7109375" customWidth="1"/>
    <col min="5" max="5" width="13.85546875" customWidth="1"/>
    <col min="6" max="6" width="9.140625" customWidth="1"/>
    <col min="7" max="7" width="12.42578125" customWidth="1"/>
    <col min="8" max="8" width="14.42578125" customWidth="1"/>
    <col min="9" max="9" width="10.5703125" customWidth="1"/>
    <col min="10" max="10" width="13.42578125" customWidth="1"/>
    <col min="11" max="11" width="13.85546875" customWidth="1"/>
    <col min="12" max="12" width="15.42578125" customWidth="1"/>
    <col min="13" max="13" width="16.42578125" customWidth="1"/>
    <col min="14" max="14" width="14.5703125" customWidth="1"/>
    <col min="15" max="15" width="8" customWidth="1"/>
    <col min="16" max="16" width="13.42578125" customWidth="1"/>
    <col min="17" max="17" width="13.28515625" customWidth="1"/>
    <col min="18" max="18" width="14.85546875" customWidth="1"/>
    <col min="19" max="19" width="19.42578125" customWidth="1"/>
    <col min="20" max="20" width="15.140625" customWidth="1"/>
    <col min="21" max="21" width="5.85546875" customWidth="1"/>
    <col min="22" max="23" width="13.5703125" customWidth="1"/>
    <col min="24" max="24" width="14.42578125" customWidth="1"/>
    <col min="25" max="25" width="16.42578125" customWidth="1"/>
    <col min="26" max="26" width="14.140625" customWidth="1"/>
    <col min="27" max="27" width="5.85546875" customWidth="1"/>
    <col min="28" max="29" width="13.5703125" customWidth="1"/>
    <col min="30" max="30" width="12.5703125" customWidth="1"/>
    <col min="31" max="31" width="14.28515625" customWidth="1"/>
    <col min="32" max="35" width="5.42578125" customWidth="1"/>
    <col min="36" max="36" width="14" customWidth="1"/>
    <col min="37" max="37" width="14.28515625" customWidth="1"/>
    <col min="38" max="38" width="13.85546875" customWidth="1"/>
    <col min="39" max="39" width="9.140625" customWidth="1" outlineLevel="1"/>
  </cols>
  <sheetData>
    <row r="1" spans="2:38" ht="15.75" x14ac:dyDescent="0.25">
      <c r="L1" s="4" t="s">
        <v>177</v>
      </c>
    </row>
    <row r="2" spans="2:38" ht="48" customHeight="1" x14ac:dyDescent="0.25">
      <c r="I2" s="91" t="s">
        <v>175</v>
      </c>
      <c r="J2" s="91"/>
      <c r="K2" s="91"/>
      <c r="L2" s="91"/>
      <c r="N2" s="1"/>
    </row>
    <row r="3" spans="2:38" ht="67.5" customHeight="1" x14ac:dyDescent="0.25">
      <c r="C3" s="101" t="s">
        <v>194</v>
      </c>
      <c r="D3" s="101"/>
      <c r="E3" s="101"/>
      <c r="F3" s="101"/>
      <c r="G3" s="101"/>
      <c r="H3" s="101"/>
      <c r="I3" s="101"/>
      <c r="J3" s="101"/>
      <c r="K3" s="101"/>
      <c r="L3" s="101"/>
      <c r="M3" s="2"/>
      <c r="N3" s="2"/>
      <c r="O3" s="2"/>
      <c r="P3" s="2"/>
      <c r="Q3" s="2"/>
      <c r="R3" s="2"/>
      <c r="S3" s="6" t="s">
        <v>174</v>
      </c>
      <c r="Y3" s="69"/>
      <c r="AG3" s="110" t="s">
        <v>174</v>
      </c>
      <c r="AH3" s="110"/>
      <c r="AI3" s="110"/>
    </row>
    <row r="4" spans="2:38" hidden="1" outlineLevel="1" x14ac:dyDescent="0.25"/>
    <row r="5" spans="2:38" ht="121.5" customHeight="1" collapsed="1" x14ac:dyDescent="0.25">
      <c r="B5" s="96" t="s">
        <v>1</v>
      </c>
      <c r="C5" s="96" t="s">
        <v>2</v>
      </c>
      <c r="D5" s="92" t="s">
        <v>3</v>
      </c>
      <c r="E5" s="96" t="s">
        <v>4</v>
      </c>
      <c r="F5" s="96" t="s">
        <v>92</v>
      </c>
      <c r="G5" s="96" t="s">
        <v>93</v>
      </c>
      <c r="H5" s="92" t="s">
        <v>94</v>
      </c>
      <c r="I5" s="96" t="s">
        <v>95</v>
      </c>
      <c r="J5" s="94" t="s">
        <v>96</v>
      </c>
      <c r="K5" s="89" t="s">
        <v>11</v>
      </c>
      <c r="L5" s="96" t="s">
        <v>97</v>
      </c>
      <c r="M5" s="96" t="s">
        <v>12</v>
      </c>
      <c r="N5" s="96" t="s">
        <v>13</v>
      </c>
      <c r="O5" s="96"/>
      <c r="P5" s="96"/>
      <c r="Q5" s="96"/>
      <c r="R5" s="96"/>
      <c r="S5" s="96" t="s">
        <v>14</v>
      </c>
      <c r="T5" s="96" t="s">
        <v>15</v>
      </c>
      <c r="U5" s="96"/>
      <c r="V5" s="96"/>
      <c r="W5" s="96"/>
      <c r="X5" s="96"/>
      <c r="Y5" s="96" t="s">
        <v>16</v>
      </c>
      <c r="Z5" s="96" t="s">
        <v>188</v>
      </c>
      <c r="AA5" s="96"/>
      <c r="AB5" s="96"/>
      <c r="AC5" s="96"/>
      <c r="AD5" s="96"/>
      <c r="AE5" s="92" t="s">
        <v>216</v>
      </c>
      <c r="AF5" s="94" t="s">
        <v>100</v>
      </c>
      <c r="AG5" s="94"/>
      <c r="AH5" s="94"/>
      <c r="AI5" s="94"/>
      <c r="AJ5" s="94"/>
      <c r="AK5" s="89" t="s">
        <v>181</v>
      </c>
      <c r="AL5" s="94" t="s">
        <v>18</v>
      </c>
    </row>
    <row r="6" spans="2:38" ht="55.5" customHeight="1" x14ac:dyDescent="0.25">
      <c r="B6" s="96"/>
      <c r="C6" s="96"/>
      <c r="D6" s="93"/>
      <c r="E6" s="96"/>
      <c r="F6" s="96"/>
      <c r="G6" s="96"/>
      <c r="H6" s="93"/>
      <c r="I6" s="96"/>
      <c r="J6" s="94"/>
      <c r="K6" s="90"/>
      <c r="L6" s="96"/>
      <c r="M6" s="96"/>
      <c r="N6" s="7">
        <v>2021</v>
      </c>
      <c r="O6" s="7">
        <v>2022</v>
      </c>
      <c r="P6" s="7">
        <v>2023</v>
      </c>
      <c r="Q6" s="7">
        <v>2024</v>
      </c>
      <c r="R6" s="7">
        <v>2025</v>
      </c>
      <c r="S6" s="96"/>
      <c r="T6" s="7">
        <v>2021</v>
      </c>
      <c r="U6" s="7">
        <v>2022</v>
      </c>
      <c r="V6" s="7">
        <v>2023</v>
      </c>
      <c r="W6" s="7">
        <v>2024</v>
      </c>
      <c r="X6" s="7">
        <v>2025</v>
      </c>
      <c r="Y6" s="96"/>
      <c r="Z6" s="68">
        <v>2021</v>
      </c>
      <c r="AA6" s="68">
        <v>2022</v>
      </c>
      <c r="AB6" s="68">
        <v>2023</v>
      </c>
      <c r="AC6" s="68">
        <v>2024</v>
      </c>
      <c r="AD6" s="68">
        <v>2025</v>
      </c>
      <c r="AE6" s="93"/>
      <c r="AF6" s="58">
        <v>2021</v>
      </c>
      <c r="AG6" s="58">
        <v>2022</v>
      </c>
      <c r="AH6" s="58">
        <v>2023</v>
      </c>
      <c r="AI6" s="58">
        <v>2024</v>
      </c>
      <c r="AJ6" s="58">
        <v>2025</v>
      </c>
      <c r="AK6" s="90"/>
      <c r="AL6" s="94"/>
    </row>
    <row r="7" spans="2:38" ht="15" customHeight="1" x14ac:dyDescent="0.25">
      <c r="B7" s="8">
        <v>1</v>
      </c>
      <c r="C7" s="8">
        <v>2</v>
      </c>
      <c r="D7" s="8">
        <v>3</v>
      </c>
      <c r="E7" s="8">
        <v>4</v>
      </c>
      <c r="F7" s="8">
        <v>5</v>
      </c>
      <c r="G7" s="8">
        <v>6</v>
      </c>
      <c r="H7" s="8">
        <v>7</v>
      </c>
      <c r="I7" s="8">
        <v>8</v>
      </c>
      <c r="J7" s="8">
        <v>9</v>
      </c>
      <c r="K7" s="8">
        <v>10</v>
      </c>
      <c r="L7" s="8">
        <v>11</v>
      </c>
      <c r="M7" s="8">
        <v>12</v>
      </c>
      <c r="N7" s="8">
        <v>13</v>
      </c>
      <c r="O7" s="8">
        <v>14</v>
      </c>
      <c r="P7" s="8">
        <v>15</v>
      </c>
      <c r="Q7" s="8">
        <v>16</v>
      </c>
      <c r="R7" s="8">
        <v>17</v>
      </c>
      <c r="S7" s="8">
        <v>18</v>
      </c>
      <c r="T7" s="8">
        <v>19</v>
      </c>
      <c r="U7" s="8">
        <v>20</v>
      </c>
      <c r="V7" s="8">
        <v>21</v>
      </c>
      <c r="W7" s="8">
        <v>22</v>
      </c>
      <c r="X7" s="8">
        <v>23</v>
      </c>
      <c r="Y7" s="8">
        <v>24</v>
      </c>
      <c r="Z7" s="8">
        <v>25</v>
      </c>
      <c r="AA7" s="8">
        <v>26</v>
      </c>
      <c r="AB7" s="8">
        <v>27</v>
      </c>
      <c r="AC7" s="8">
        <v>28</v>
      </c>
      <c r="AD7" s="8">
        <v>29</v>
      </c>
      <c r="AE7" s="8">
        <v>30</v>
      </c>
      <c r="AF7" s="8">
        <v>31</v>
      </c>
      <c r="AG7" s="8">
        <v>32</v>
      </c>
      <c r="AH7" s="8">
        <v>33</v>
      </c>
      <c r="AI7" s="8">
        <v>34</v>
      </c>
      <c r="AJ7" s="8">
        <v>35</v>
      </c>
      <c r="AK7" s="8"/>
      <c r="AL7" s="8">
        <v>36</v>
      </c>
    </row>
    <row r="8" spans="2:38" ht="88.5" customHeight="1" x14ac:dyDescent="0.25">
      <c r="B8" s="9">
        <v>1</v>
      </c>
      <c r="C8" s="13" t="s">
        <v>101</v>
      </c>
      <c r="D8" s="13" t="s">
        <v>102</v>
      </c>
      <c r="E8" s="13" t="s">
        <v>103</v>
      </c>
      <c r="F8" s="15">
        <v>80</v>
      </c>
      <c r="G8" s="13" t="s">
        <v>104</v>
      </c>
      <c r="H8" s="13">
        <v>1084</v>
      </c>
      <c r="I8" s="13">
        <v>113.3</v>
      </c>
      <c r="J8" s="23">
        <v>38</v>
      </c>
      <c r="K8" s="15" t="s">
        <v>24</v>
      </c>
      <c r="L8" s="7"/>
      <c r="M8" s="19">
        <f>SUM(N8:R8)</f>
        <v>5419773.4799999995</v>
      </c>
      <c r="N8" s="44">
        <v>5419773.4799999995</v>
      </c>
      <c r="O8" s="44">
        <v>0</v>
      </c>
      <c r="P8" s="44">
        <v>0</v>
      </c>
      <c r="Q8" s="44">
        <v>0</v>
      </c>
      <c r="R8" s="44">
        <v>0</v>
      </c>
      <c r="S8" s="19">
        <f t="shared" ref="S8:S10" si="0">SUM(T8:X8)</f>
        <v>5137150.63</v>
      </c>
      <c r="T8" s="45">
        <v>5137150.63</v>
      </c>
      <c r="U8" s="45"/>
      <c r="V8" s="45"/>
      <c r="W8" s="45"/>
      <c r="X8" s="45"/>
      <c r="Y8" s="19">
        <f t="shared" ref="Y8:Y10" si="1">SUM(Z8:AD8)</f>
        <v>282622.84999999963</v>
      </c>
      <c r="Z8" s="45">
        <f>+N8-T8</f>
        <v>282622.84999999963</v>
      </c>
      <c r="AA8" s="45">
        <f t="shared" ref="AA8:AD8" si="2">+O8-U8</f>
        <v>0</v>
      </c>
      <c r="AB8" s="45">
        <f t="shared" si="2"/>
        <v>0</v>
      </c>
      <c r="AC8" s="45">
        <f t="shared" si="2"/>
        <v>0</v>
      </c>
      <c r="AD8" s="45">
        <f t="shared" si="2"/>
        <v>0</v>
      </c>
      <c r="AE8" s="45">
        <f>SUM(AF8:AJ8)</f>
        <v>0</v>
      </c>
      <c r="AF8" s="45">
        <f>910319.67*0</f>
        <v>0</v>
      </c>
      <c r="AG8" s="45">
        <v>0</v>
      </c>
      <c r="AH8" s="45">
        <v>0</v>
      </c>
      <c r="AI8" s="45">
        <v>0</v>
      </c>
      <c r="AJ8" s="45">
        <v>0</v>
      </c>
      <c r="AK8" s="45">
        <f>+S8+Y8+AE8</f>
        <v>5419773.4799999995</v>
      </c>
      <c r="AL8" s="13">
        <v>2021</v>
      </c>
    </row>
    <row r="9" spans="2:38" ht="76.5" x14ac:dyDescent="0.25">
      <c r="B9" s="9">
        <v>2</v>
      </c>
      <c r="C9" s="13" t="s">
        <v>105</v>
      </c>
      <c r="D9" s="13" t="s">
        <v>106</v>
      </c>
      <c r="E9" s="13" t="s">
        <v>107</v>
      </c>
      <c r="F9" s="15">
        <v>80</v>
      </c>
      <c r="G9" s="13" t="s">
        <v>104</v>
      </c>
      <c r="H9" s="13">
        <v>21341</v>
      </c>
      <c r="I9" s="13">
        <v>1704.8</v>
      </c>
      <c r="J9" s="13">
        <v>528</v>
      </c>
      <c r="K9" s="15" t="s">
        <v>24</v>
      </c>
      <c r="L9" s="7"/>
      <c r="M9" s="19">
        <f t="shared" ref="M9:M30" si="3">SUM(N9:R9)</f>
        <v>44832737.480000004</v>
      </c>
      <c r="N9" s="44">
        <v>44832737.480000004</v>
      </c>
      <c r="O9" s="44">
        <v>0</v>
      </c>
      <c r="P9" s="44">
        <v>0</v>
      </c>
      <c r="Q9" s="44">
        <v>0</v>
      </c>
      <c r="R9" s="44">
        <v>0</v>
      </c>
      <c r="S9" s="19">
        <f t="shared" si="0"/>
        <v>42494861.880000003</v>
      </c>
      <c r="T9" s="45">
        <v>42494861.880000003</v>
      </c>
      <c r="U9" s="45"/>
      <c r="V9" s="45"/>
      <c r="W9" s="45"/>
      <c r="X9" s="45"/>
      <c r="Y9" s="19">
        <f t="shared" si="1"/>
        <v>2337875.6000000015</v>
      </c>
      <c r="Z9" s="45">
        <f t="shared" ref="Z9:Z30" si="4">+N9-T9</f>
        <v>2337875.6000000015</v>
      </c>
      <c r="AA9" s="45">
        <f t="shared" ref="AA9:AA30" si="5">+O9-U9</f>
        <v>0</v>
      </c>
      <c r="AB9" s="45">
        <f t="shared" ref="AB9:AB30" si="6">+P9-V9</f>
        <v>0</v>
      </c>
      <c r="AC9" s="45">
        <f t="shared" ref="AC9:AC28" si="7">+Q9-W9</f>
        <v>0</v>
      </c>
      <c r="AD9" s="45">
        <f t="shared" ref="AD9:AD30" si="8">+R9-X9</f>
        <v>0</v>
      </c>
      <c r="AE9" s="45">
        <f t="shared" ref="AE9:AE30" si="9">SUM(AF9:AJ9)</f>
        <v>0</v>
      </c>
      <c r="AF9" s="45">
        <v>0</v>
      </c>
      <c r="AG9" s="45">
        <v>0</v>
      </c>
      <c r="AH9" s="45">
        <v>0</v>
      </c>
      <c r="AI9" s="45">
        <v>0</v>
      </c>
      <c r="AJ9" s="45">
        <v>0</v>
      </c>
      <c r="AK9" s="45">
        <f t="shared" ref="AK9:AK30" si="10">+S9+Y9+AE9</f>
        <v>44832737.480000004</v>
      </c>
      <c r="AL9" s="13">
        <v>2021</v>
      </c>
    </row>
    <row r="10" spans="2:38" ht="63.75" x14ac:dyDescent="0.25">
      <c r="B10" s="9">
        <v>3</v>
      </c>
      <c r="C10" s="23" t="s">
        <v>108</v>
      </c>
      <c r="D10" s="13" t="s">
        <v>109</v>
      </c>
      <c r="E10" s="23" t="s">
        <v>110</v>
      </c>
      <c r="F10" s="32">
        <v>78</v>
      </c>
      <c r="G10" s="13" t="s">
        <v>104</v>
      </c>
      <c r="H10" s="23">
        <v>278</v>
      </c>
      <c r="I10" s="23">
        <v>91.3</v>
      </c>
      <c r="J10" s="23">
        <v>6</v>
      </c>
      <c r="K10" s="15" t="s">
        <v>24</v>
      </c>
      <c r="L10" s="7"/>
      <c r="M10" s="19">
        <f t="shared" si="3"/>
        <v>4263965.6399999997</v>
      </c>
      <c r="N10" s="44">
        <v>4263965.6399999997</v>
      </c>
      <c r="O10" s="44">
        <v>0</v>
      </c>
      <c r="P10" s="44">
        <v>0</v>
      </c>
      <c r="Q10" s="44">
        <v>0</v>
      </c>
      <c r="R10" s="44">
        <v>0</v>
      </c>
      <c r="S10" s="19">
        <f t="shared" si="0"/>
        <v>4041614.26</v>
      </c>
      <c r="T10" s="45">
        <v>4041614.26</v>
      </c>
      <c r="U10" s="45"/>
      <c r="V10" s="45"/>
      <c r="W10" s="45"/>
      <c r="X10" s="45"/>
      <c r="Y10" s="19">
        <f t="shared" si="1"/>
        <v>222351.37999999989</v>
      </c>
      <c r="Z10" s="45">
        <f t="shared" si="4"/>
        <v>222351.37999999989</v>
      </c>
      <c r="AA10" s="45">
        <f t="shared" si="5"/>
        <v>0</v>
      </c>
      <c r="AB10" s="45">
        <f t="shared" si="6"/>
        <v>0</v>
      </c>
      <c r="AC10" s="45">
        <f t="shared" si="7"/>
        <v>0</v>
      </c>
      <c r="AD10" s="45">
        <f t="shared" si="8"/>
        <v>0</v>
      </c>
      <c r="AE10" s="45">
        <f t="shared" si="9"/>
        <v>0</v>
      </c>
      <c r="AF10" s="45">
        <f>694378.52*0</f>
        <v>0</v>
      </c>
      <c r="AG10" s="45">
        <v>0</v>
      </c>
      <c r="AH10" s="45">
        <v>0</v>
      </c>
      <c r="AI10" s="45">
        <v>0</v>
      </c>
      <c r="AJ10" s="45">
        <v>0</v>
      </c>
      <c r="AK10" s="45">
        <f t="shared" si="10"/>
        <v>4263965.6399999997</v>
      </c>
      <c r="AL10" s="13">
        <v>2021</v>
      </c>
    </row>
    <row r="11" spans="2:38" ht="63.75" x14ac:dyDescent="0.25">
      <c r="B11" s="9">
        <v>4</v>
      </c>
      <c r="C11" s="23" t="s">
        <v>108</v>
      </c>
      <c r="D11" s="13" t="s">
        <v>111</v>
      </c>
      <c r="E11" s="23" t="s">
        <v>112</v>
      </c>
      <c r="F11" s="32">
        <v>80</v>
      </c>
      <c r="G11" s="13" t="s">
        <v>104</v>
      </c>
      <c r="H11" s="23">
        <v>657</v>
      </c>
      <c r="I11" s="23">
        <v>119.4</v>
      </c>
      <c r="J11" s="23">
        <v>30</v>
      </c>
      <c r="K11" s="15" t="s">
        <v>24</v>
      </c>
      <c r="L11" s="7"/>
      <c r="M11" s="19">
        <f t="shared" si="3"/>
        <v>7936472</v>
      </c>
      <c r="N11" s="44">
        <v>0</v>
      </c>
      <c r="O11" s="44">
        <v>0</v>
      </c>
      <c r="P11" s="44">
        <v>0</v>
      </c>
      <c r="Q11" s="44">
        <v>0</v>
      </c>
      <c r="R11" s="44">
        <f>7936422.48+49.52</f>
        <v>7936472</v>
      </c>
      <c r="S11" s="19">
        <f>SUM(T11:X11)</f>
        <v>7522624.9500000002</v>
      </c>
      <c r="T11" s="45"/>
      <c r="U11" s="45"/>
      <c r="V11" s="45"/>
      <c r="W11" s="45"/>
      <c r="X11" s="45">
        <v>7522624.9500000002</v>
      </c>
      <c r="Y11" s="19">
        <f>SUM(Z11:AD11)</f>
        <v>413847.04999999981</v>
      </c>
      <c r="Z11" s="45">
        <f t="shared" si="4"/>
        <v>0</v>
      </c>
      <c r="AA11" s="45">
        <f t="shared" si="5"/>
        <v>0</v>
      </c>
      <c r="AB11" s="45">
        <f t="shared" si="6"/>
        <v>0</v>
      </c>
      <c r="AC11" s="45">
        <f t="shared" si="7"/>
        <v>0</v>
      </c>
      <c r="AD11" s="45">
        <f t="shared" si="8"/>
        <v>413847.04999999981</v>
      </c>
      <c r="AE11" s="45">
        <f t="shared" si="9"/>
        <v>9079600</v>
      </c>
      <c r="AF11" s="45">
        <v>0</v>
      </c>
      <c r="AG11" s="45">
        <v>0</v>
      </c>
      <c r="AH11" s="45">
        <v>0</v>
      </c>
      <c r="AI11" s="45">
        <f>1500000*0</f>
        <v>0</v>
      </c>
      <c r="AJ11" s="45">
        <v>9079600</v>
      </c>
      <c r="AK11" s="45">
        <f t="shared" si="10"/>
        <v>17016072</v>
      </c>
      <c r="AL11" s="13">
        <v>2025</v>
      </c>
    </row>
    <row r="12" spans="2:38" ht="63.75" x14ac:dyDescent="0.25">
      <c r="B12" s="9">
        <v>5</v>
      </c>
      <c r="C12" s="23" t="s">
        <v>113</v>
      </c>
      <c r="D12" s="13" t="s">
        <v>114</v>
      </c>
      <c r="E12" s="23" t="s">
        <v>115</v>
      </c>
      <c r="F12" s="32">
        <v>80</v>
      </c>
      <c r="G12" s="13" t="s">
        <v>104</v>
      </c>
      <c r="H12" s="23">
        <v>727</v>
      </c>
      <c r="I12" s="23">
        <v>124.6</v>
      </c>
      <c r="J12" s="46">
        <v>17</v>
      </c>
      <c r="K12" s="15" t="s">
        <v>24</v>
      </c>
      <c r="L12" s="7"/>
      <c r="M12" s="19">
        <f t="shared" si="3"/>
        <v>5960315.7599999998</v>
      </c>
      <c r="N12" s="44">
        <v>5960315.7599999998</v>
      </c>
      <c r="O12" s="44">
        <v>0</v>
      </c>
      <c r="P12" s="44">
        <v>0</v>
      </c>
      <c r="Q12" s="44">
        <v>0</v>
      </c>
      <c r="R12" s="44">
        <v>0</v>
      </c>
      <c r="S12" s="19">
        <f t="shared" ref="S12:S30" si="11">SUM(T12:X12)</f>
        <v>5649505.46</v>
      </c>
      <c r="T12" s="45">
        <v>5649505.46</v>
      </c>
      <c r="U12" s="45"/>
      <c r="V12" s="45"/>
      <c r="W12" s="45"/>
      <c r="X12" s="45"/>
      <c r="Y12" s="19">
        <f t="shared" ref="Y12:Y30" si="12">SUM(Z12:AD12)</f>
        <v>310810.29999999981</v>
      </c>
      <c r="Z12" s="45">
        <f t="shared" si="4"/>
        <v>310810.29999999981</v>
      </c>
      <c r="AA12" s="45">
        <f t="shared" si="5"/>
        <v>0</v>
      </c>
      <c r="AB12" s="45">
        <f t="shared" si="6"/>
        <v>0</v>
      </c>
      <c r="AC12" s="45">
        <f t="shared" si="7"/>
        <v>0</v>
      </c>
      <c r="AD12" s="45">
        <f t="shared" si="8"/>
        <v>0</v>
      </c>
      <c r="AE12" s="45">
        <f t="shared" si="9"/>
        <v>0</v>
      </c>
      <c r="AF12" s="45">
        <f>863006.56*0</f>
        <v>0</v>
      </c>
      <c r="AG12" s="45">
        <v>0</v>
      </c>
      <c r="AH12" s="45">
        <v>0</v>
      </c>
      <c r="AI12" s="45">
        <v>0</v>
      </c>
      <c r="AJ12" s="45">
        <v>0</v>
      </c>
      <c r="AK12" s="45">
        <f t="shared" si="10"/>
        <v>5960315.7599999998</v>
      </c>
      <c r="AL12" s="13">
        <v>2021</v>
      </c>
    </row>
    <row r="13" spans="2:38" ht="63.75" x14ac:dyDescent="0.25">
      <c r="B13" s="9">
        <v>6</v>
      </c>
      <c r="C13" s="23" t="s">
        <v>113</v>
      </c>
      <c r="D13" s="13" t="s">
        <v>116</v>
      </c>
      <c r="E13" s="23" t="s">
        <v>117</v>
      </c>
      <c r="F13" s="32">
        <v>80</v>
      </c>
      <c r="G13" s="13" t="s">
        <v>104</v>
      </c>
      <c r="H13" s="23">
        <v>555</v>
      </c>
      <c r="I13" s="23">
        <v>190</v>
      </c>
      <c r="J13" s="46">
        <v>12</v>
      </c>
      <c r="K13" s="15" t="s">
        <v>24</v>
      </c>
      <c r="L13" s="7"/>
      <c r="M13" s="19">
        <f t="shared" si="3"/>
        <v>9088764</v>
      </c>
      <c r="N13" s="44">
        <v>9088764</v>
      </c>
      <c r="O13" s="44">
        <v>0</v>
      </c>
      <c r="P13" s="44">
        <v>0</v>
      </c>
      <c r="Q13" s="44">
        <v>0</v>
      </c>
      <c r="R13" s="44">
        <v>0</v>
      </c>
      <c r="S13" s="19">
        <f t="shared" si="11"/>
        <v>8614815.7100000009</v>
      </c>
      <c r="T13" s="45">
        <v>8614815.7100000009</v>
      </c>
      <c r="U13" s="45"/>
      <c r="V13" s="45"/>
      <c r="W13" s="45"/>
      <c r="X13" s="45"/>
      <c r="Y13" s="19">
        <f t="shared" si="12"/>
        <v>473948.28999999911</v>
      </c>
      <c r="Z13" s="45">
        <f t="shared" si="4"/>
        <v>473948.28999999911</v>
      </c>
      <c r="AA13" s="45">
        <f t="shared" si="5"/>
        <v>0</v>
      </c>
      <c r="AB13" s="45">
        <f t="shared" si="6"/>
        <v>0</v>
      </c>
      <c r="AC13" s="45">
        <f t="shared" si="7"/>
        <v>0</v>
      </c>
      <c r="AD13" s="45">
        <f t="shared" si="8"/>
        <v>0</v>
      </c>
      <c r="AE13" s="45">
        <f t="shared" si="9"/>
        <v>0</v>
      </c>
      <c r="AF13" s="45">
        <f>795253.11*0</f>
        <v>0</v>
      </c>
      <c r="AG13" s="45">
        <v>0</v>
      </c>
      <c r="AH13" s="45">
        <v>0</v>
      </c>
      <c r="AI13" s="45">
        <v>0</v>
      </c>
      <c r="AJ13" s="45">
        <v>0</v>
      </c>
      <c r="AK13" s="45">
        <f t="shared" si="10"/>
        <v>9088764</v>
      </c>
      <c r="AL13" s="13">
        <v>2021</v>
      </c>
    </row>
    <row r="14" spans="2:38" ht="63.75" x14ac:dyDescent="0.25">
      <c r="B14" s="9">
        <v>7</v>
      </c>
      <c r="C14" s="23" t="s">
        <v>118</v>
      </c>
      <c r="D14" s="13" t="s">
        <v>119</v>
      </c>
      <c r="E14" s="23" t="s">
        <v>120</v>
      </c>
      <c r="F14" s="32">
        <v>79</v>
      </c>
      <c r="G14" s="13" t="s">
        <v>104</v>
      </c>
      <c r="H14" s="23">
        <v>365</v>
      </c>
      <c r="I14" s="23">
        <v>81.5</v>
      </c>
      <c r="J14" s="23">
        <v>15</v>
      </c>
      <c r="K14" s="15" t="s">
        <v>24</v>
      </c>
      <c r="L14" s="7"/>
      <c r="M14" s="19">
        <f t="shared" si="3"/>
        <v>3852439.8000000003</v>
      </c>
      <c r="N14" s="44">
        <v>3852439.8000000003</v>
      </c>
      <c r="O14" s="44">
        <v>0</v>
      </c>
      <c r="P14" s="44">
        <v>0</v>
      </c>
      <c r="Q14" s="44">
        <v>0</v>
      </c>
      <c r="R14" s="44">
        <v>0</v>
      </c>
      <c r="S14" s="19">
        <f t="shared" si="11"/>
        <v>3651548.1</v>
      </c>
      <c r="T14" s="45">
        <v>3651548.1</v>
      </c>
      <c r="U14" s="45"/>
      <c r="V14" s="45"/>
      <c r="W14" s="45"/>
      <c r="X14" s="45"/>
      <c r="Y14" s="19">
        <f t="shared" si="12"/>
        <v>200891.70000000019</v>
      </c>
      <c r="Z14" s="45">
        <f t="shared" si="4"/>
        <v>200891.70000000019</v>
      </c>
      <c r="AA14" s="45">
        <f t="shared" si="5"/>
        <v>0</v>
      </c>
      <c r="AB14" s="45">
        <f t="shared" si="6"/>
        <v>0</v>
      </c>
      <c r="AC14" s="45">
        <f t="shared" si="7"/>
        <v>0</v>
      </c>
      <c r="AD14" s="45">
        <f t="shared" si="8"/>
        <v>0</v>
      </c>
      <c r="AE14" s="45">
        <f t="shared" si="9"/>
        <v>0</v>
      </c>
      <c r="AF14" s="45">
        <v>0</v>
      </c>
      <c r="AG14" s="45">
        <v>0</v>
      </c>
      <c r="AH14" s="45">
        <v>0</v>
      </c>
      <c r="AI14" s="45">
        <v>0</v>
      </c>
      <c r="AJ14" s="45">
        <v>0</v>
      </c>
      <c r="AK14" s="45">
        <f t="shared" si="10"/>
        <v>3852439.8000000003</v>
      </c>
      <c r="AL14" s="13">
        <v>2021</v>
      </c>
    </row>
    <row r="15" spans="2:38" ht="63.75" x14ac:dyDescent="0.25">
      <c r="B15" s="9">
        <v>8</v>
      </c>
      <c r="C15" s="23" t="s">
        <v>121</v>
      </c>
      <c r="D15" s="13" t="s">
        <v>122</v>
      </c>
      <c r="E15" s="23" t="s">
        <v>123</v>
      </c>
      <c r="F15" s="32">
        <v>80</v>
      </c>
      <c r="G15" s="13" t="s">
        <v>104</v>
      </c>
      <c r="H15" s="23">
        <v>1062</v>
      </c>
      <c r="I15" s="23">
        <v>149.6</v>
      </c>
      <c r="J15" s="23">
        <v>27</v>
      </c>
      <c r="K15" s="15" t="s">
        <v>24</v>
      </c>
      <c r="L15" s="7"/>
      <c r="M15" s="19">
        <f t="shared" si="3"/>
        <v>7156205.7599999998</v>
      </c>
      <c r="N15" s="44">
        <v>7156205.7599999998</v>
      </c>
      <c r="O15" s="44">
        <v>0</v>
      </c>
      <c r="P15" s="44">
        <v>0</v>
      </c>
      <c r="Q15" s="44">
        <v>0</v>
      </c>
      <c r="R15" s="44">
        <v>0</v>
      </c>
      <c r="S15" s="19">
        <f t="shared" si="11"/>
        <v>6783033.8399999999</v>
      </c>
      <c r="T15" s="45">
        <v>6783033.8399999999</v>
      </c>
      <c r="U15" s="45"/>
      <c r="V15" s="45"/>
      <c r="W15" s="45"/>
      <c r="X15" s="45"/>
      <c r="Y15" s="19">
        <f t="shared" si="12"/>
        <v>373171.91999999993</v>
      </c>
      <c r="Z15" s="45">
        <f t="shared" si="4"/>
        <v>373171.91999999993</v>
      </c>
      <c r="AA15" s="45">
        <f t="shared" si="5"/>
        <v>0</v>
      </c>
      <c r="AB15" s="45">
        <f t="shared" si="6"/>
        <v>0</v>
      </c>
      <c r="AC15" s="45">
        <f t="shared" si="7"/>
        <v>0</v>
      </c>
      <c r="AD15" s="45">
        <f t="shared" si="8"/>
        <v>0</v>
      </c>
      <c r="AE15" s="45">
        <f t="shared" si="9"/>
        <v>0</v>
      </c>
      <c r="AF15" s="45">
        <f>1000885.33*0</f>
        <v>0</v>
      </c>
      <c r="AG15" s="45">
        <v>0</v>
      </c>
      <c r="AH15" s="45">
        <v>0</v>
      </c>
      <c r="AI15" s="45">
        <v>0</v>
      </c>
      <c r="AJ15" s="45">
        <v>0</v>
      </c>
      <c r="AK15" s="45">
        <f t="shared" si="10"/>
        <v>7156205.7599999998</v>
      </c>
      <c r="AL15" s="13">
        <v>2021</v>
      </c>
    </row>
    <row r="16" spans="2:38" ht="63.75" x14ac:dyDescent="0.25">
      <c r="B16" s="9">
        <v>9</v>
      </c>
      <c r="C16" s="23" t="s">
        <v>121</v>
      </c>
      <c r="D16" s="13" t="s">
        <v>124</v>
      </c>
      <c r="E16" s="23" t="s">
        <v>125</v>
      </c>
      <c r="F16" s="32">
        <v>79.5</v>
      </c>
      <c r="G16" s="13" t="s">
        <v>104</v>
      </c>
      <c r="H16" s="23">
        <v>1054</v>
      </c>
      <c r="I16" s="23">
        <v>90</v>
      </c>
      <c r="J16" s="23">
        <v>27</v>
      </c>
      <c r="K16" s="15" t="s">
        <v>24</v>
      </c>
      <c r="L16" s="7"/>
      <c r="M16" s="19">
        <f t="shared" si="3"/>
        <v>5982228</v>
      </c>
      <c r="N16" s="44">
        <v>0</v>
      </c>
      <c r="O16" s="44">
        <v>0</v>
      </c>
      <c r="P16" s="44">
        <v>0</v>
      </c>
      <c r="Q16" s="44">
        <v>0</v>
      </c>
      <c r="R16" s="44">
        <v>5982228</v>
      </c>
      <c r="S16" s="19">
        <f t="shared" si="11"/>
        <v>5670275.0499999998</v>
      </c>
      <c r="T16" s="45"/>
      <c r="U16" s="45"/>
      <c r="V16" s="45"/>
      <c r="W16" s="45"/>
      <c r="X16" s="45">
        <v>5670275.0499999998</v>
      </c>
      <c r="Y16" s="19">
        <f t="shared" si="12"/>
        <v>311952.95000000019</v>
      </c>
      <c r="Z16" s="45">
        <f t="shared" si="4"/>
        <v>0</v>
      </c>
      <c r="AA16" s="45">
        <f t="shared" si="5"/>
        <v>0</v>
      </c>
      <c r="AB16" s="45">
        <f t="shared" si="6"/>
        <v>0</v>
      </c>
      <c r="AC16" s="45">
        <f t="shared" si="7"/>
        <v>0</v>
      </c>
      <c r="AD16" s="45">
        <f t="shared" si="8"/>
        <v>311952.95000000019</v>
      </c>
      <c r="AE16" s="45">
        <f t="shared" si="9"/>
        <v>1785300</v>
      </c>
      <c r="AF16" s="45">
        <v>0</v>
      </c>
      <c r="AG16" s="45">
        <v>0</v>
      </c>
      <c r="AH16" s="45">
        <v>0</v>
      </c>
      <c r="AI16" s="45">
        <f>1500000*0</f>
        <v>0</v>
      </c>
      <c r="AJ16" s="45">
        <v>1785300</v>
      </c>
      <c r="AK16" s="45">
        <f t="shared" si="10"/>
        <v>7767528</v>
      </c>
      <c r="AL16" s="13">
        <v>2025</v>
      </c>
    </row>
    <row r="17" spans="2:38" ht="63.75" x14ac:dyDescent="0.25">
      <c r="B17" s="9">
        <v>10</v>
      </c>
      <c r="C17" s="23" t="s">
        <v>32</v>
      </c>
      <c r="D17" s="13" t="s">
        <v>126</v>
      </c>
      <c r="E17" s="23" t="s">
        <v>127</v>
      </c>
      <c r="F17" s="32">
        <v>79</v>
      </c>
      <c r="G17" s="13" t="s">
        <v>104</v>
      </c>
      <c r="H17" s="23">
        <v>1924</v>
      </c>
      <c r="I17" s="23">
        <v>132</v>
      </c>
      <c r="J17" s="23">
        <v>26</v>
      </c>
      <c r="K17" s="15" t="s">
        <v>24</v>
      </c>
      <c r="L17" s="7"/>
      <c r="M17" s="19">
        <f t="shared" si="3"/>
        <v>6239534.4000000004</v>
      </c>
      <c r="N17" s="44">
        <v>6239534.4000000004</v>
      </c>
      <c r="O17" s="44">
        <v>0</v>
      </c>
      <c r="P17" s="44">
        <v>0</v>
      </c>
      <c r="Q17" s="44">
        <v>0</v>
      </c>
      <c r="R17" s="44">
        <v>0</v>
      </c>
      <c r="S17" s="19">
        <f t="shared" si="11"/>
        <v>5914163.79</v>
      </c>
      <c r="T17" s="45">
        <v>5914163.79</v>
      </c>
      <c r="U17" s="45"/>
      <c r="V17" s="45"/>
      <c r="W17" s="45"/>
      <c r="X17" s="45"/>
      <c r="Y17" s="19">
        <f t="shared" si="12"/>
        <v>325370.61000000034</v>
      </c>
      <c r="Z17" s="45">
        <f t="shared" si="4"/>
        <v>325370.61000000034</v>
      </c>
      <c r="AA17" s="45">
        <f t="shared" si="5"/>
        <v>0</v>
      </c>
      <c r="AB17" s="45">
        <f t="shared" si="6"/>
        <v>0</v>
      </c>
      <c r="AC17" s="45">
        <f t="shared" si="7"/>
        <v>0</v>
      </c>
      <c r="AD17" s="45">
        <f t="shared" si="8"/>
        <v>0</v>
      </c>
      <c r="AE17" s="45">
        <f t="shared" si="9"/>
        <v>0</v>
      </c>
      <c r="AF17" s="45">
        <f>1606466.79*0</f>
        <v>0</v>
      </c>
      <c r="AG17" s="45">
        <v>0</v>
      </c>
      <c r="AH17" s="45">
        <v>0</v>
      </c>
      <c r="AI17" s="45">
        <v>0</v>
      </c>
      <c r="AJ17" s="45">
        <v>0</v>
      </c>
      <c r="AK17" s="45">
        <f t="shared" si="10"/>
        <v>6239534.4000000004</v>
      </c>
      <c r="AL17" s="13">
        <v>2021</v>
      </c>
    </row>
    <row r="18" spans="2:38" ht="63.75" x14ac:dyDescent="0.25">
      <c r="B18" s="9">
        <v>11</v>
      </c>
      <c r="C18" s="13" t="s">
        <v>32</v>
      </c>
      <c r="D18" s="13" t="s">
        <v>128</v>
      </c>
      <c r="E18" s="13" t="s">
        <v>129</v>
      </c>
      <c r="F18" s="15">
        <v>80</v>
      </c>
      <c r="G18" s="13" t="s">
        <v>104</v>
      </c>
      <c r="H18" s="13">
        <v>3765</v>
      </c>
      <c r="I18" s="13">
        <v>300.8</v>
      </c>
      <c r="J18" s="13">
        <v>40</v>
      </c>
      <c r="K18" s="15" t="s">
        <v>24</v>
      </c>
      <c r="L18" s="7"/>
      <c r="M18" s="19">
        <f t="shared" si="3"/>
        <v>14388948.48</v>
      </c>
      <c r="N18" s="44">
        <v>14388948.48</v>
      </c>
      <c r="O18" s="44">
        <v>0</v>
      </c>
      <c r="P18" s="44">
        <v>0</v>
      </c>
      <c r="Q18" s="44">
        <v>0</v>
      </c>
      <c r="R18" s="44">
        <v>0</v>
      </c>
      <c r="S18" s="19">
        <f t="shared" si="11"/>
        <v>13638613.5</v>
      </c>
      <c r="T18" s="45">
        <v>13638613.5</v>
      </c>
      <c r="U18" s="45"/>
      <c r="V18" s="45"/>
      <c r="W18" s="45"/>
      <c r="X18" s="45"/>
      <c r="Y18" s="19">
        <f t="shared" si="12"/>
        <v>750334.98000000045</v>
      </c>
      <c r="Z18" s="45">
        <f t="shared" si="4"/>
        <v>750334.98000000045</v>
      </c>
      <c r="AA18" s="45">
        <f t="shared" si="5"/>
        <v>0</v>
      </c>
      <c r="AB18" s="45">
        <f t="shared" si="6"/>
        <v>0</v>
      </c>
      <c r="AC18" s="45">
        <f t="shared" si="7"/>
        <v>0</v>
      </c>
      <c r="AD18" s="45">
        <f t="shared" si="8"/>
        <v>0</v>
      </c>
      <c r="AE18" s="45">
        <f t="shared" si="9"/>
        <v>0</v>
      </c>
      <c r="AF18" s="45">
        <f>975042.42*0</f>
        <v>0</v>
      </c>
      <c r="AG18" s="45">
        <v>0</v>
      </c>
      <c r="AH18" s="45">
        <v>0</v>
      </c>
      <c r="AI18" s="45">
        <v>0</v>
      </c>
      <c r="AJ18" s="45">
        <v>0</v>
      </c>
      <c r="AK18" s="45">
        <f t="shared" si="10"/>
        <v>14388948.48</v>
      </c>
      <c r="AL18" s="13">
        <v>2021</v>
      </c>
    </row>
    <row r="19" spans="2:38" ht="63.75" x14ac:dyDescent="0.25">
      <c r="B19" s="9">
        <v>12</v>
      </c>
      <c r="C19" s="13" t="s">
        <v>32</v>
      </c>
      <c r="D19" s="13" t="s">
        <v>130</v>
      </c>
      <c r="E19" s="13" t="s">
        <v>131</v>
      </c>
      <c r="F19" s="15">
        <v>71</v>
      </c>
      <c r="G19" s="13" t="s">
        <v>104</v>
      </c>
      <c r="H19" s="13">
        <v>708</v>
      </c>
      <c r="I19" s="13">
        <v>121</v>
      </c>
      <c r="J19" s="13">
        <v>10</v>
      </c>
      <c r="K19" s="15" t="s">
        <v>24</v>
      </c>
      <c r="L19" s="7"/>
      <c r="M19" s="19">
        <f t="shared" si="3"/>
        <v>5171298</v>
      </c>
      <c r="N19" s="44">
        <v>5171298</v>
      </c>
      <c r="O19" s="44">
        <v>0</v>
      </c>
      <c r="P19" s="44">
        <v>0</v>
      </c>
      <c r="Q19" s="44">
        <v>0</v>
      </c>
      <c r="R19" s="44">
        <v>0</v>
      </c>
      <c r="S19" s="19">
        <f t="shared" si="11"/>
        <v>4901632.3099999996</v>
      </c>
      <c r="T19" s="45">
        <v>4901632.3099999996</v>
      </c>
      <c r="U19" s="45"/>
      <c r="V19" s="45"/>
      <c r="W19" s="45"/>
      <c r="X19" s="45"/>
      <c r="Y19" s="19">
        <f t="shared" si="12"/>
        <v>269665.69000000041</v>
      </c>
      <c r="Z19" s="45">
        <f t="shared" si="4"/>
        <v>269665.69000000041</v>
      </c>
      <c r="AA19" s="45">
        <f t="shared" si="5"/>
        <v>0</v>
      </c>
      <c r="AB19" s="45">
        <f t="shared" si="6"/>
        <v>0</v>
      </c>
      <c r="AC19" s="45">
        <f t="shared" si="7"/>
        <v>0</v>
      </c>
      <c r="AD19" s="45">
        <f t="shared" si="8"/>
        <v>0</v>
      </c>
      <c r="AE19" s="45">
        <f t="shared" si="9"/>
        <v>0</v>
      </c>
      <c r="AF19" s="45">
        <f>678454.64*0</f>
        <v>0</v>
      </c>
      <c r="AG19" s="45">
        <v>0</v>
      </c>
      <c r="AH19" s="45">
        <v>0</v>
      </c>
      <c r="AI19" s="45">
        <v>0</v>
      </c>
      <c r="AJ19" s="45">
        <v>0</v>
      </c>
      <c r="AK19" s="45">
        <f t="shared" si="10"/>
        <v>5171298</v>
      </c>
      <c r="AL19" s="13">
        <v>2021</v>
      </c>
    </row>
    <row r="20" spans="2:38" ht="76.5" x14ac:dyDescent="0.25">
      <c r="B20" s="9">
        <v>13</v>
      </c>
      <c r="C20" s="13" t="s">
        <v>32</v>
      </c>
      <c r="D20" s="13" t="s">
        <v>132</v>
      </c>
      <c r="E20" s="13" t="s">
        <v>133</v>
      </c>
      <c r="F20" s="15">
        <v>71</v>
      </c>
      <c r="G20" s="13" t="s">
        <v>104</v>
      </c>
      <c r="H20" s="13">
        <v>169</v>
      </c>
      <c r="I20" s="13">
        <v>42.3</v>
      </c>
      <c r="J20" s="13">
        <v>5</v>
      </c>
      <c r="K20" s="15" t="s">
        <v>24</v>
      </c>
      <c r="L20" s="7"/>
      <c r="M20" s="19">
        <f t="shared" si="3"/>
        <v>1807817.4000000001</v>
      </c>
      <c r="N20" s="44">
        <v>1807817.4000000001</v>
      </c>
      <c r="O20" s="44">
        <v>0</v>
      </c>
      <c r="P20" s="44">
        <v>0</v>
      </c>
      <c r="Q20" s="44">
        <v>0</v>
      </c>
      <c r="R20" s="44">
        <v>0</v>
      </c>
      <c r="S20" s="19">
        <f t="shared" si="11"/>
        <v>1713545.84</v>
      </c>
      <c r="T20" s="45">
        <v>1713545.84</v>
      </c>
      <c r="U20" s="45"/>
      <c r="V20" s="45"/>
      <c r="W20" s="45"/>
      <c r="X20" s="45"/>
      <c r="Y20" s="19">
        <f t="shared" si="12"/>
        <v>94271.560000000056</v>
      </c>
      <c r="Z20" s="45">
        <f t="shared" si="4"/>
        <v>94271.560000000056</v>
      </c>
      <c r="AA20" s="45">
        <f t="shared" si="5"/>
        <v>0</v>
      </c>
      <c r="AB20" s="45">
        <f t="shared" si="6"/>
        <v>0</v>
      </c>
      <c r="AC20" s="45">
        <f t="shared" si="7"/>
        <v>0</v>
      </c>
      <c r="AD20" s="45">
        <f t="shared" si="8"/>
        <v>0</v>
      </c>
      <c r="AE20" s="45">
        <f t="shared" si="9"/>
        <v>0</v>
      </c>
      <c r="AF20" s="45">
        <f>601427.16*0</f>
        <v>0</v>
      </c>
      <c r="AG20" s="45">
        <v>0</v>
      </c>
      <c r="AH20" s="45">
        <v>0</v>
      </c>
      <c r="AI20" s="45">
        <v>0</v>
      </c>
      <c r="AJ20" s="45">
        <v>0</v>
      </c>
      <c r="AK20" s="45">
        <f t="shared" si="10"/>
        <v>1807817.4000000001</v>
      </c>
      <c r="AL20" s="13">
        <v>2021</v>
      </c>
    </row>
    <row r="21" spans="2:38" ht="63.75" x14ac:dyDescent="0.25">
      <c r="B21" s="9">
        <v>14</v>
      </c>
      <c r="C21" s="13" t="s">
        <v>134</v>
      </c>
      <c r="D21" s="13" t="s">
        <v>135</v>
      </c>
      <c r="E21" s="13" t="s">
        <v>136</v>
      </c>
      <c r="F21" s="15">
        <v>80</v>
      </c>
      <c r="G21" s="13" t="s">
        <v>104</v>
      </c>
      <c r="H21" s="13">
        <v>637</v>
      </c>
      <c r="I21" s="13">
        <v>84.7</v>
      </c>
      <c r="J21" s="13">
        <v>5</v>
      </c>
      <c r="K21" s="15" t="s">
        <v>24</v>
      </c>
      <c r="L21" s="7"/>
      <c r="M21" s="19">
        <f t="shared" si="3"/>
        <v>4051675.3200000003</v>
      </c>
      <c r="N21" s="44">
        <v>4051675.3200000003</v>
      </c>
      <c r="O21" s="44">
        <v>0</v>
      </c>
      <c r="P21" s="44">
        <v>0</v>
      </c>
      <c r="Q21" s="44">
        <v>0</v>
      </c>
      <c r="R21" s="44">
        <v>0</v>
      </c>
      <c r="S21" s="19">
        <f t="shared" si="11"/>
        <v>3840394.16</v>
      </c>
      <c r="T21" s="45">
        <v>3840394.16</v>
      </c>
      <c r="U21" s="45"/>
      <c r="V21" s="45"/>
      <c r="W21" s="45"/>
      <c r="X21" s="45"/>
      <c r="Y21" s="19">
        <f t="shared" si="12"/>
        <v>211281.16000000015</v>
      </c>
      <c r="Z21" s="45">
        <f t="shared" si="4"/>
        <v>211281.16000000015</v>
      </c>
      <c r="AA21" s="45">
        <f t="shared" si="5"/>
        <v>0</v>
      </c>
      <c r="AB21" s="45">
        <f t="shared" si="6"/>
        <v>0</v>
      </c>
      <c r="AC21" s="45">
        <f t="shared" si="7"/>
        <v>0</v>
      </c>
      <c r="AD21" s="45">
        <f t="shared" si="8"/>
        <v>0</v>
      </c>
      <c r="AE21" s="45">
        <f t="shared" si="9"/>
        <v>0</v>
      </c>
      <c r="AF21" s="45">
        <f>852096.46*0</f>
        <v>0</v>
      </c>
      <c r="AG21" s="45">
        <v>0</v>
      </c>
      <c r="AH21" s="45">
        <v>0</v>
      </c>
      <c r="AI21" s="45">
        <v>0</v>
      </c>
      <c r="AJ21" s="45">
        <v>0</v>
      </c>
      <c r="AK21" s="45">
        <f t="shared" si="10"/>
        <v>4051675.3200000003</v>
      </c>
      <c r="AL21" s="13">
        <v>2021</v>
      </c>
    </row>
    <row r="22" spans="2:38" ht="63.75" x14ac:dyDescent="0.25">
      <c r="B22" s="9">
        <v>15</v>
      </c>
      <c r="C22" s="13" t="s">
        <v>134</v>
      </c>
      <c r="D22" s="13" t="s">
        <v>137</v>
      </c>
      <c r="E22" s="13" t="s">
        <v>138</v>
      </c>
      <c r="F22" s="15">
        <v>80</v>
      </c>
      <c r="G22" s="13" t="s">
        <v>104</v>
      </c>
      <c r="H22" s="13">
        <v>1033</v>
      </c>
      <c r="I22" s="13">
        <v>283.7</v>
      </c>
      <c r="J22" s="13">
        <v>10</v>
      </c>
      <c r="K22" s="15" t="s">
        <v>24</v>
      </c>
      <c r="L22" s="7"/>
      <c r="M22" s="19">
        <f t="shared" si="3"/>
        <v>13570959.720000001</v>
      </c>
      <c r="N22" s="44">
        <v>13570959.720000001</v>
      </c>
      <c r="O22" s="44">
        <v>0</v>
      </c>
      <c r="P22" s="44">
        <v>0</v>
      </c>
      <c r="Q22" s="44">
        <v>0</v>
      </c>
      <c r="R22" s="44">
        <v>0</v>
      </c>
      <c r="S22" s="19">
        <f t="shared" si="11"/>
        <v>12863280.09</v>
      </c>
      <c r="T22" s="45">
        <v>12863280.09</v>
      </c>
      <c r="U22" s="45"/>
      <c r="V22" s="45"/>
      <c r="W22" s="45"/>
      <c r="X22" s="45"/>
      <c r="Y22" s="19">
        <f t="shared" si="12"/>
        <v>707679.63000000082</v>
      </c>
      <c r="Z22" s="45">
        <f t="shared" si="4"/>
        <v>707679.63000000082</v>
      </c>
      <c r="AA22" s="45">
        <f t="shared" si="5"/>
        <v>0</v>
      </c>
      <c r="AB22" s="45">
        <f t="shared" si="6"/>
        <v>0</v>
      </c>
      <c r="AC22" s="45">
        <f t="shared" si="7"/>
        <v>0</v>
      </c>
      <c r="AD22" s="45">
        <f t="shared" si="8"/>
        <v>0</v>
      </c>
      <c r="AE22" s="45">
        <f t="shared" si="9"/>
        <v>0</v>
      </c>
      <c r="AF22" s="45">
        <f>912011.91*0</f>
        <v>0</v>
      </c>
      <c r="AG22" s="45">
        <v>0</v>
      </c>
      <c r="AH22" s="45">
        <v>0</v>
      </c>
      <c r="AI22" s="45">
        <v>0</v>
      </c>
      <c r="AJ22" s="45">
        <v>0</v>
      </c>
      <c r="AK22" s="45">
        <f t="shared" si="10"/>
        <v>13570959.720000001</v>
      </c>
      <c r="AL22" s="13">
        <v>2021</v>
      </c>
    </row>
    <row r="23" spans="2:38" ht="76.5" x14ac:dyDescent="0.25">
      <c r="B23" s="9">
        <v>16</v>
      </c>
      <c r="C23" s="13" t="s">
        <v>139</v>
      </c>
      <c r="D23" s="13" t="s">
        <v>140</v>
      </c>
      <c r="E23" s="13" t="s">
        <v>141</v>
      </c>
      <c r="F23" s="15">
        <v>80</v>
      </c>
      <c r="G23" s="13" t="s">
        <v>104</v>
      </c>
      <c r="H23" s="13">
        <v>120</v>
      </c>
      <c r="I23" s="13">
        <v>54</v>
      </c>
      <c r="J23" s="13">
        <v>20</v>
      </c>
      <c r="K23" s="15" t="s">
        <v>24</v>
      </c>
      <c r="L23" s="7"/>
      <c r="M23" s="19">
        <f t="shared" si="3"/>
        <v>2583122.4</v>
      </c>
      <c r="N23" s="44">
        <v>2583122.4</v>
      </c>
      <c r="O23" s="44">
        <v>0</v>
      </c>
      <c r="P23" s="44">
        <v>0</v>
      </c>
      <c r="Q23" s="44">
        <v>0</v>
      </c>
      <c r="R23" s="44">
        <v>0</v>
      </c>
      <c r="S23" s="19">
        <f t="shared" si="11"/>
        <v>2448421.31</v>
      </c>
      <c r="T23" s="45">
        <v>2448421.31</v>
      </c>
      <c r="U23" s="45"/>
      <c r="V23" s="45"/>
      <c r="W23" s="45"/>
      <c r="X23" s="45"/>
      <c r="Y23" s="19">
        <f t="shared" si="12"/>
        <v>134701.08999999985</v>
      </c>
      <c r="Z23" s="45">
        <f t="shared" si="4"/>
        <v>134701.08999999985</v>
      </c>
      <c r="AA23" s="45">
        <f t="shared" si="5"/>
        <v>0</v>
      </c>
      <c r="AB23" s="45">
        <f t="shared" si="6"/>
        <v>0</v>
      </c>
      <c r="AC23" s="45">
        <f t="shared" si="7"/>
        <v>0</v>
      </c>
      <c r="AD23" s="45">
        <f t="shared" si="8"/>
        <v>0</v>
      </c>
      <c r="AE23" s="45">
        <f t="shared" si="9"/>
        <v>0</v>
      </c>
      <c r="AF23" s="45">
        <f>542944.72*0</f>
        <v>0</v>
      </c>
      <c r="AG23" s="45">
        <v>0</v>
      </c>
      <c r="AH23" s="45">
        <v>0</v>
      </c>
      <c r="AI23" s="45">
        <v>0</v>
      </c>
      <c r="AJ23" s="45">
        <v>0</v>
      </c>
      <c r="AK23" s="45">
        <f t="shared" si="10"/>
        <v>2583122.4</v>
      </c>
      <c r="AL23" s="13">
        <v>2021</v>
      </c>
    </row>
    <row r="24" spans="2:38" ht="76.5" x14ac:dyDescent="0.25">
      <c r="B24" s="9">
        <v>17</v>
      </c>
      <c r="C24" s="13" t="s">
        <v>139</v>
      </c>
      <c r="D24" s="13" t="s">
        <v>142</v>
      </c>
      <c r="E24" s="13" t="s">
        <v>143</v>
      </c>
      <c r="F24" s="15">
        <v>80</v>
      </c>
      <c r="G24" s="13" t="s">
        <v>104</v>
      </c>
      <c r="H24" s="13">
        <v>276</v>
      </c>
      <c r="I24" s="13">
        <v>90.1</v>
      </c>
      <c r="J24" s="13">
        <v>40</v>
      </c>
      <c r="K24" s="15" t="s">
        <v>24</v>
      </c>
      <c r="L24" s="7"/>
      <c r="M24" s="19">
        <f t="shared" si="3"/>
        <v>4309987.5599999996</v>
      </c>
      <c r="N24" s="44">
        <v>4309987.5599999996</v>
      </c>
      <c r="O24" s="44">
        <v>0</v>
      </c>
      <c r="P24" s="44">
        <v>0</v>
      </c>
      <c r="Q24" s="44">
        <v>0</v>
      </c>
      <c r="R24" s="44">
        <v>0</v>
      </c>
      <c r="S24" s="19">
        <f t="shared" si="11"/>
        <v>4085236.29</v>
      </c>
      <c r="T24" s="45">
        <v>4085236.29</v>
      </c>
      <c r="U24" s="45"/>
      <c r="V24" s="45"/>
      <c r="W24" s="45"/>
      <c r="X24" s="45"/>
      <c r="Y24" s="19">
        <f t="shared" si="12"/>
        <v>224751.26999999955</v>
      </c>
      <c r="Z24" s="45">
        <f t="shared" si="4"/>
        <v>224751.26999999955</v>
      </c>
      <c r="AA24" s="45">
        <f t="shared" si="5"/>
        <v>0</v>
      </c>
      <c r="AB24" s="45">
        <f t="shared" si="6"/>
        <v>0</v>
      </c>
      <c r="AC24" s="45">
        <f t="shared" si="7"/>
        <v>0</v>
      </c>
      <c r="AD24" s="45">
        <f t="shared" si="8"/>
        <v>0</v>
      </c>
      <c r="AE24" s="45">
        <f t="shared" si="9"/>
        <v>0</v>
      </c>
      <c r="AF24" s="45">
        <f>304425.27*0</f>
        <v>0</v>
      </c>
      <c r="AG24" s="45">
        <v>0</v>
      </c>
      <c r="AH24" s="45">
        <v>0</v>
      </c>
      <c r="AI24" s="45">
        <v>0</v>
      </c>
      <c r="AJ24" s="45">
        <v>0</v>
      </c>
      <c r="AK24" s="45">
        <f t="shared" si="10"/>
        <v>4309987.5599999996</v>
      </c>
      <c r="AL24" s="13">
        <v>2021</v>
      </c>
    </row>
    <row r="25" spans="2:38" ht="63.75" x14ac:dyDescent="0.25">
      <c r="B25" s="9">
        <v>18</v>
      </c>
      <c r="C25" s="13" t="s">
        <v>118</v>
      </c>
      <c r="D25" s="13" t="s">
        <v>144</v>
      </c>
      <c r="E25" s="13" t="s">
        <v>145</v>
      </c>
      <c r="F25" s="15">
        <v>80</v>
      </c>
      <c r="G25" s="13" t="s">
        <v>104</v>
      </c>
      <c r="H25" s="13">
        <v>488</v>
      </c>
      <c r="I25" s="13">
        <v>255.5</v>
      </c>
      <c r="J25" s="13">
        <v>15</v>
      </c>
      <c r="K25" s="15" t="s">
        <v>24</v>
      </c>
      <c r="L25" s="7"/>
      <c r="M25" s="19">
        <f t="shared" si="3"/>
        <v>12221995.800000001</v>
      </c>
      <c r="N25" s="44">
        <v>12221995.800000001</v>
      </c>
      <c r="O25" s="44">
        <v>0</v>
      </c>
      <c r="P25" s="44">
        <v>0</v>
      </c>
      <c r="Q25" s="44">
        <v>0</v>
      </c>
      <c r="R25" s="44">
        <v>0</v>
      </c>
      <c r="S25" s="19">
        <f t="shared" si="11"/>
        <v>11584660.07</v>
      </c>
      <c r="T25" s="45">
        <v>11584660.07</v>
      </c>
      <c r="U25" s="45"/>
      <c r="V25" s="45"/>
      <c r="W25" s="45"/>
      <c r="X25" s="45"/>
      <c r="Y25" s="19">
        <f t="shared" si="12"/>
        <v>637335.73000000045</v>
      </c>
      <c r="Z25" s="45">
        <f t="shared" si="4"/>
        <v>637335.73000000045</v>
      </c>
      <c r="AA25" s="45">
        <f t="shared" si="5"/>
        <v>0</v>
      </c>
      <c r="AB25" s="45">
        <f t="shared" si="6"/>
        <v>0</v>
      </c>
      <c r="AC25" s="45">
        <f t="shared" si="7"/>
        <v>0</v>
      </c>
      <c r="AD25" s="45">
        <f t="shared" si="8"/>
        <v>0</v>
      </c>
      <c r="AE25" s="45">
        <f t="shared" si="9"/>
        <v>0</v>
      </c>
      <c r="AF25" s="45">
        <f>1339600*0</f>
        <v>0</v>
      </c>
      <c r="AG25" s="45">
        <v>0</v>
      </c>
      <c r="AH25" s="45">
        <v>0</v>
      </c>
      <c r="AI25" s="45">
        <v>0</v>
      </c>
      <c r="AJ25" s="45">
        <v>0</v>
      </c>
      <c r="AK25" s="45">
        <f t="shared" si="10"/>
        <v>12221995.800000001</v>
      </c>
      <c r="AL25" s="13">
        <v>2021</v>
      </c>
    </row>
    <row r="26" spans="2:38" ht="63.75" x14ac:dyDescent="0.25">
      <c r="B26" s="9">
        <v>19</v>
      </c>
      <c r="C26" s="13" t="s">
        <v>146</v>
      </c>
      <c r="D26" s="13" t="s">
        <v>147</v>
      </c>
      <c r="E26" s="13" t="s">
        <v>148</v>
      </c>
      <c r="F26" s="15">
        <v>80</v>
      </c>
      <c r="G26" s="13" t="s">
        <v>104</v>
      </c>
      <c r="H26" s="13">
        <v>402</v>
      </c>
      <c r="I26" s="13">
        <v>73.8</v>
      </c>
      <c r="J26" s="13">
        <v>15</v>
      </c>
      <c r="K26" s="15" t="s">
        <v>24</v>
      </c>
      <c r="L26" s="7"/>
      <c r="M26" s="19">
        <f t="shared" si="3"/>
        <v>3530267.2800000003</v>
      </c>
      <c r="N26" s="44">
        <v>3530267.2800000003</v>
      </c>
      <c r="O26" s="44">
        <v>0</v>
      </c>
      <c r="P26" s="44">
        <v>0</v>
      </c>
      <c r="Q26" s="44">
        <v>0</v>
      </c>
      <c r="R26" s="44">
        <v>0</v>
      </c>
      <c r="S26" s="19">
        <f t="shared" si="11"/>
        <v>3346175.79</v>
      </c>
      <c r="T26" s="45">
        <v>3346175.79</v>
      </c>
      <c r="U26" s="45"/>
      <c r="V26" s="45"/>
      <c r="W26" s="45"/>
      <c r="X26" s="45"/>
      <c r="Y26" s="19">
        <f t="shared" si="12"/>
        <v>184091.49000000022</v>
      </c>
      <c r="Z26" s="45">
        <f t="shared" si="4"/>
        <v>184091.49000000022</v>
      </c>
      <c r="AA26" s="45">
        <f t="shared" si="5"/>
        <v>0</v>
      </c>
      <c r="AB26" s="45">
        <f t="shared" si="6"/>
        <v>0</v>
      </c>
      <c r="AC26" s="45">
        <f t="shared" si="7"/>
        <v>0</v>
      </c>
      <c r="AD26" s="45">
        <f t="shared" si="8"/>
        <v>0</v>
      </c>
      <c r="AE26" s="45">
        <f t="shared" si="9"/>
        <v>0</v>
      </c>
      <c r="AF26" s="45">
        <f>410074.84*0</f>
        <v>0</v>
      </c>
      <c r="AG26" s="45">
        <v>0</v>
      </c>
      <c r="AH26" s="45">
        <v>0</v>
      </c>
      <c r="AI26" s="45">
        <v>0</v>
      </c>
      <c r="AJ26" s="45">
        <v>0</v>
      </c>
      <c r="AK26" s="45">
        <f t="shared" si="10"/>
        <v>3530267.2800000003</v>
      </c>
      <c r="AL26" s="13">
        <v>2021</v>
      </c>
    </row>
    <row r="27" spans="2:38" ht="63.75" x14ac:dyDescent="0.25">
      <c r="B27" s="9">
        <v>20</v>
      </c>
      <c r="C27" s="13" t="s">
        <v>149</v>
      </c>
      <c r="D27" s="13" t="s">
        <v>150</v>
      </c>
      <c r="E27" s="13" t="s">
        <v>151</v>
      </c>
      <c r="F27" s="15">
        <v>80</v>
      </c>
      <c r="G27" s="13" t="s">
        <v>104</v>
      </c>
      <c r="H27" s="13">
        <v>349</v>
      </c>
      <c r="I27" s="13">
        <v>78.7</v>
      </c>
      <c r="J27" s="13">
        <v>15</v>
      </c>
      <c r="K27" s="15" t="s">
        <v>24</v>
      </c>
      <c r="L27" s="7"/>
      <c r="M27" s="19">
        <f t="shared" si="3"/>
        <v>3764661.72</v>
      </c>
      <c r="N27" s="44">
        <v>3764661.72</v>
      </c>
      <c r="O27" s="44">
        <v>0</v>
      </c>
      <c r="P27" s="44">
        <v>0</v>
      </c>
      <c r="Q27" s="44">
        <v>0</v>
      </c>
      <c r="R27" s="44">
        <v>0</v>
      </c>
      <c r="S27" s="19">
        <f t="shared" si="11"/>
        <v>3568347.35</v>
      </c>
      <c r="T27" s="45">
        <v>3568347.35</v>
      </c>
      <c r="U27" s="45"/>
      <c r="V27" s="45"/>
      <c r="W27" s="45"/>
      <c r="X27" s="45"/>
      <c r="Y27" s="19">
        <f t="shared" si="12"/>
        <v>196314.37000000011</v>
      </c>
      <c r="Z27" s="45">
        <f t="shared" si="4"/>
        <v>196314.37000000011</v>
      </c>
      <c r="AA27" s="45">
        <f t="shared" si="5"/>
        <v>0</v>
      </c>
      <c r="AB27" s="45">
        <f t="shared" si="6"/>
        <v>0</v>
      </c>
      <c r="AC27" s="45">
        <f t="shared" si="7"/>
        <v>0</v>
      </c>
      <c r="AD27" s="45">
        <f t="shared" si="8"/>
        <v>0</v>
      </c>
      <c r="AE27" s="45">
        <f t="shared" si="9"/>
        <v>0</v>
      </c>
      <c r="AF27" s="45">
        <f>746012.6*0</f>
        <v>0</v>
      </c>
      <c r="AG27" s="45">
        <v>0</v>
      </c>
      <c r="AH27" s="45">
        <v>0</v>
      </c>
      <c r="AI27" s="45">
        <v>0</v>
      </c>
      <c r="AJ27" s="45">
        <v>0</v>
      </c>
      <c r="AK27" s="45">
        <f t="shared" si="10"/>
        <v>3764661.72</v>
      </c>
      <c r="AL27" s="13">
        <v>2021</v>
      </c>
    </row>
    <row r="28" spans="2:38" ht="63.75" x14ac:dyDescent="0.25">
      <c r="B28" s="9">
        <v>21</v>
      </c>
      <c r="C28" s="13" t="s">
        <v>63</v>
      </c>
      <c r="D28" s="13" t="s">
        <v>152</v>
      </c>
      <c r="E28" s="13" t="s">
        <v>153</v>
      </c>
      <c r="F28" s="15">
        <v>41.1</v>
      </c>
      <c r="G28" s="13" t="s">
        <v>104</v>
      </c>
      <c r="H28" s="13">
        <v>4686</v>
      </c>
      <c r="I28" s="13">
        <v>500</v>
      </c>
      <c r="J28" s="13">
        <v>12</v>
      </c>
      <c r="K28" s="15" t="s">
        <v>154</v>
      </c>
      <c r="L28" s="7"/>
      <c r="M28" s="19">
        <f t="shared" si="3"/>
        <v>6769287.4199999999</v>
      </c>
      <c r="N28" s="44">
        <v>0</v>
      </c>
      <c r="O28" s="44">
        <v>0</v>
      </c>
      <c r="P28" s="44">
        <v>6769287.4199999999</v>
      </c>
      <c r="Q28" s="44">
        <v>0</v>
      </c>
      <c r="R28" s="44">
        <v>0</v>
      </c>
      <c r="S28" s="19">
        <f t="shared" si="11"/>
        <v>6416291.9800000004</v>
      </c>
      <c r="T28" s="45"/>
      <c r="U28" s="45"/>
      <c r="V28" s="45">
        <v>6416291.9800000004</v>
      </c>
      <c r="W28" s="45"/>
      <c r="X28" s="45"/>
      <c r="Y28" s="19">
        <f t="shared" si="12"/>
        <v>352995.43999999948</v>
      </c>
      <c r="Z28" s="45">
        <f t="shared" si="4"/>
        <v>0</v>
      </c>
      <c r="AA28" s="45">
        <f t="shared" si="5"/>
        <v>0</v>
      </c>
      <c r="AB28" s="45">
        <f t="shared" si="6"/>
        <v>352995.43999999948</v>
      </c>
      <c r="AC28" s="45">
        <f t="shared" si="7"/>
        <v>0</v>
      </c>
      <c r="AD28" s="45">
        <f t="shared" si="8"/>
        <v>0</v>
      </c>
      <c r="AE28" s="45">
        <f t="shared" si="9"/>
        <v>0</v>
      </c>
      <c r="AF28" s="45">
        <v>0</v>
      </c>
      <c r="AG28" s="60">
        <f>2500000*0</f>
        <v>0</v>
      </c>
      <c r="AH28" s="60">
        <f>1899550*0</f>
        <v>0</v>
      </c>
      <c r="AI28" s="45">
        <v>0</v>
      </c>
      <c r="AJ28" s="45">
        <v>0</v>
      </c>
      <c r="AK28" s="45">
        <f t="shared" si="10"/>
        <v>6769287.4199999999</v>
      </c>
      <c r="AL28" s="13">
        <v>2023</v>
      </c>
    </row>
    <row r="29" spans="2:38" ht="63.75" x14ac:dyDescent="0.25">
      <c r="B29" s="9">
        <v>22</v>
      </c>
      <c r="C29" s="13" t="s">
        <v>155</v>
      </c>
      <c r="D29" s="13" t="s">
        <v>156</v>
      </c>
      <c r="E29" s="13" t="s">
        <v>157</v>
      </c>
      <c r="F29" s="32">
        <v>56</v>
      </c>
      <c r="G29" s="23" t="s">
        <v>104</v>
      </c>
      <c r="H29" s="23">
        <v>4407</v>
      </c>
      <c r="I29" s="23">
        <v>262.8</v>
      </c>
      <c r="J29" s="23">
        <v>30</v>
      </c>
      <c r="K29" s="15" t="s">
        <v>24</v>
      </c>
      <c r="L29" s="7"/>
      <c r="M29" s="85">
        <f t="shared" si="3"/>
        <v>10164580.770000001</v>
      </c>
      <c r="N29" s="88">
        <v>0</v>
      </c>
      <c r="O29" s="88">
        <v>0</v>
      </c>
      <c r="P29" s="88">
        <v>0</v>
      </c>
      <c r="Q29" s="88">
        <v>10164580.770000001</v>
      </c>
      <c r="R29" s="88">
        <v>0</v>
      </c>
      <c r="S29" s="85">
        <f t="shared" si="11"/>
        <v>9634535.7300000004</v>
      </c>
      <c r="T29" s="45"/>
      <c r="U29" s="45"/>
      <c r="V29" s="45"/>
      <c r="W29" s="45">
        <v>9634535.7300000004</v>
      </c>
      <c r="X29" s="45"/>
      <c r="Y29" s="85">
        <f t="shared" si="12"/>
        <v>530045.04000000039</v>
      </c>
      <c r="Z29" s="45">
        <f t="shared" si="4"/>
        <v>0</v>
      </c>
      <c r="AA29" s="45">
        <f t="shared" si="5"/>
        <v>0</v>
      </c>
      <c r="AB29" s="45">
        <f t="shared" si="6"/>
        <v>0</v>
      </c>
      <c r="AC29" s="45">
        <v>530045.04000000039</v>
      </c>
      <c r="AD29" s="45">
        <f t="shared" si="8"/>
        <v>0</v>
      </c>
      <c r="AE29" s="45">
        <f t="shared" si="9"/>
        <v>0</v>
      </c>
      <c r="AF29" s="45">
        <v>0</v>
      </c>
      <c r="AG29" s="60">
        <v>0</v>
      </c>
      <c r="AH29" s="60">
        <f>2500000*0</f>
        <v>0</v>
      </c>
      <c r="AI29" s="45">
        <v>0</v>
      </c>
      <c r="AJ29" s="45">
        <v>0</v>
      </c>
      <c r="AK29" s="45">
        <f t="shared" si="10"/>
        <v>10164580.770000001</v>
      </c>
      <c r="AL29" s="13">
        <v>2024</v>
      </c>
    </row>
    <row r="30" spans="2:38" ht="63.75" x14ac:dyDescent="0.25">
      <c r="B30" s="9">
        <v>23</v>
      </c>
      <c r="C30" s="23" t="s">
        <v>121</v>
      </c>
      <c r="D30" s="13" t="s">
        <v>158</v>
      </c>
      <c r="E30" s="23" t="s">
        <v>159</v>
      </c>
      <c r="F30" s="32">
        <v>80</v>
      </c>
      <c r="G30" s="13" t="s">
        <v>104</v>
      </c>
      <c r="H30" s="23">
        <v>6558</v>
      </c>
      <c r="I30" s="23">
        <v>612</v>
      </c>
      <c r="J30" s="47">
        <v>65</v>
      </c>
      <c r="K30" s="15" t="s">
        <v>24</v>
      </c>
      <c r="L30" s="7"/>
      <c r="M30" s="85">
        <f t="shared" si="3"/>
        <v>21323720.559999999</v>
      </c>
      <c r="N30" s="88">
        <v>0</v>
      </c>
      <c r="O30" s="88">
        <v>0</v>
      </c>
      <c r="P30" s="88">
        <v>9452939.25</v>
      </c>
      <c r="Q30" s="88">
        <v>11870781.309999999</v>
      </c>
      <c r="R30" s="88">
        <v>0</v>
      </c>
      <c r="S30" s="85">
        <f t="shared" si="11"/>
        <v>20211764.73</v>
      </c>
      <c r="T30" s="45"/>
      <c r="U30" s="45"/>
      <c r="V30" s="45">
        <v>8960000.4600000009</v>
      </c>
      <c r="W30" s="45">
        <v>11251764.27</v>
      </c>
      <c r="X30" s="45"/>
      <c r="Y30" s="85">
        <f t="shared" si="12"/>
        <v>1111955.8299999991</v>
      </c>
      <c r="Z30" s="45">
        <f t="shared" si="4"/>
        <v>0</v>
      </c>
      <c r="AA30" s="45">
        <f t="shared" si="5"/>
        <v>0</v>
      </c>
      <c r="AB30" s="45">
        <f t="shared" si="6"/>
        <v>492938.78999999911</v>
      </c>
      <c r="AC30" s="45">
        <v>619017.04</v>
      </c>
      <c r="AD30" s="45">
        <f t="shared" si="8"/>
        <v>0</v>
      </c>
      <c r="AE30" s="45">
        <f t="shared" si="9"/>
        <v>0</v>
      </c>
      <c r="AF30" s="45">
        <v>0</v>
      </c>
      <c r="AG30" s="60">
        <f>2500000*0</f>
        <v>0</v>
      </c>
      <c r="AH30" s="60">
        <f>(1944845.23+85500)*0</f>
        <v>0</v>
      </c>
      <c r="AI30" s="45">
        <v>0</v>
      </c>
      <c r="AJ30" s="45">
        <v>0</v>
      </c>
      <c r="AK30" s="45">
        <f t="shared" si="10"/>
        <v>21323720.559999999</v>
      </c>
      <c r="AL30" s="13">
        <v>2024</v>
      </c>
    </row>
    <row r="31" spans="2:38" x14ac:dyDescent="0.25">
      <c r="B31" s="35"/>
      <c r="C31" s="36" t="s">
        <v>90</v>
      </c>
      <c r="D31" s="35"/>
      <c r="E31" s="35"/>
      <c r="F31" s="35"/>
      <c r="G31" s="35"/>
      <c r="H31" s="35"/>
      <c r="I31" s="26">
        <f>SUM(I8:I30)</f>
        <v>5555.9</v>
      </c>
      <c r="J31" s="35"/>
      <c r="K31" s="35"/>
      <c r="L31" s="35"/>
      <c r="M31" s="48">
        <f>SUM(M8:M30)</f>
        <v>204390758.75000003</v>
      </c>
      <c r="N31" s="49">
        <f t="shared" ref="N31:AK31" si="13">SUM(N8:N30)</f>
        <v>152214470.00000003</v>
      </c>
      <c r="O31" s="49">
        <f t="shared" si="13"/>
        <v>0</v>
      </c>
      <c r="P31" s="49">
        <f t="shared" si="13"/>
        <v>16222226.67</v>
      </c>
      <c r="Q31" s="49">
        <f t="shared" si="13"/>
        <v>22035362.079999998</v>
      </c>
      <c r="R31" s="49">
        <f t="shared" si="13"/>
        <v>13918700</v>
      </c>
      <c r="S31" s="48">
        <f t="shared" si="13"/>
        <v>193732492.81999996</v>
      </c>
      <c r="T31" s="49">
        <f t="shared" si="13"/>
        <v>144277000.38000003</v>
      </c>
      <c r="U31" s="49">
        <f t="shared" si="13"/>
        <v>0</v>
      </c>
      <c r="V31" s="49">
        <f t="shared" si="13"/>
        <v>15376292.440000001</v>
      </c>
      <c r="W31" s="49">
        <f t="shared" si="13"/>
        <v>20886300</v>
      </c>
      <c r="X31" s="49">
        <f t="shared" si="13"/>
        <v>13192900</v>
      </c>
      <c r="Y31" s="48">
        <f t="shared" ref="Y31:AD31" si="14">SUM(Y8:Y30)</f>
        <v>10658265.93</v>
      </c>
      <c r="Z31" s="49">
        <f t="shared" si="14"/>
        <v>7937469.620000002</v>
      </c>
      <c r="AA31" s="49">
        <f t="shared" si="14"/>
        <v>0</v>
      </c>
      <c r="AB31" s="49">
        <f t="shared" si="14"/>
        <v>845934.22999999858</v>
      </c>
      <c r="AC31" s="49">
        <f t="shared" si="14"/>
        <v>1149062.0800000005</v>
      </c>
      <c r="AD31" s="49">
        <f t="shared" si="14"/>
        <v>725800</v>
      </c>
      <c r="AE31" s="49">
        <f t="shared" si="13"/>
        <v>10864900</v>
      </c>
      <c r="AF31" s="49">
        <f t="shared" si="13"/>
        <v>0</v>
      </c>
      <c r="AG31" s="49">
        <f t="shared" si="13"/>
        <v>0</v>
      </c>
      <c r="AH31" s="49">
        <f t="shared" si="13"/>
        <v>0</v>
      </c>
      <c r="AI31" s="49">
        <f t="shared" si="13"/>
        <v>0</v>
      </c>
      <c r="AJ31" s="49">
        <f t="shared" si="13"/>
        <v>10864900</v>
      </c>
      <c r="AK31" s="49">
        <f t="shared" si="13"/>
        <v>215255658.75000003</v>
      </c>
      <c r="AL31" s="50"/>
    </row>
    <row r="33" spans="3:32" ht="15.75" x14ac:dyDescent="0.25">
      <c r="C33" s="111" t="s">
        <v>160</v>
      </c>
      <c r="D33" s="112"/>
      <c r="E33" s="112"/>
      <c r="F33" s="112"/>
      <c r="G33" s="112"/>
      <c r="H33" s="112"/>
      <c r="I33" s="112"/>
      <c r="J33" s="112"/>
      <c r="K33" s="112"/>
      <c r="L33" s="113"/>
      <c r="M33" s="51"/>
      <c r="N33" s="51"/>
      <c r="O33" s="51"/>
      <c r="P33" s="51"/>
      <c r="Q33" s="51"/>
      <c r="R33" s="51"/>
      <c r="AF33" s="55"/>
    </row>
    <row r="34" spans="3:32" ht="15.75" x14ac:dyDescent="0.25">
      <c r="C34" s="107" t="s">
        <v>161</v>
      </c>
      <c r="D34" s="108"/>
      <c r="E34" s="108"/>
      <c r="F34" s="108"/>
      <c r="G34" s="108"/>
      <c r="H34" s="108"/>
      <c r="I34" s="108"/>
      <c r="J34" s="108"/>
      <c r="K34" s="108"/>
      <c r="L34" s="109"/>
      <c r="M34" s="52"/>
      <c r="N34" s="52"/>
      <c r="O34" s="52"/>
      <c r="P34" s="52"/>
      <c r="Q34" s="52"/>
      <c r="R34" s="52"/>
    </row>
    <row r="35" spans="3:32" s="43" customFormat="1" hidden="1" x14ac:dyDescent="0.25">
      <c r="I35" s="43">
        <v>5555.9</v>
      </c>
      <c r="M35" s="43">
        <v>210259247.54000002</v>
      </c>
      <c r="N35" s="43">
        <v>152214470.00000003</v>
      </c>
      <c r="O35" s="43">
        <v>0</v>
      </c>
      <c r="P35" s="43">
        <v>16222226.67</v>
      </c>
      <c r="Q35" s="43">
        <v>27903900.390000001</v>
      </c>
      <c r="R35" s="43">
        <v>13918650.48</v>
      </c>
      <c r="S35" s="43">
        <v>199294939.17357033</v>
      </c>
      <c r="T35" s="43">
        <v>144277000.38000003</v>
      </c>
      <c r="U35" s="43">
        <v>0</v>
      </c>
      <c r="V35" s="43">
        <v>15376292.443570327</v>
      </c>
      <c r="W35" s="43">
        <v>26448806.399999999</v>
      </c>
      <c r="X35" s="43">
        <v>13192839.949999999</v>
      </c>
      <c r="Y35" s="43">
        <v>199294939.17357033</v>
      </c>
      <c r="Z35" s="43">
        <v>144277000.38000003</v>
      </c>
      <c r="AA35" s="43">
        <v>0</v>
      </c>
      <c r="AB35" s="43">
        <v>15376292.443570327</v>
      </c>
      <c r="AC35" s="43">
        <v>26448806.399999999</v>
      </c>
      <c r="AD35" s="43">
        <v>13192839.949999999</v>
      </c>
    </row>
    <row r="36" spans="3:32" s="43" customFormat="1" hidden="1" x14ac:dyDescent="0.25">
      <c r="I36" s="59">
        <f>+I35-I31</f>
        <v>0</v>
      </c>
      <c r="J36" s="59">
        <f t="shared" ref="J36:X36" si="15">+J35-J31</f>
        <v>0</v>
      </c>
      <c r="K36" s="59">
        <f t="shared" si="15"/>
        <v>0</v>
      </c>
      <c r="L36" s="59">
        <f t="shared" si="15"/>
        <v>0</v>
      </c>
      <c r="M36" s="59">
        <f t="shared" si="15"/>
        <v>5868488.7899999917</v>
      </c>
      <c r="N36" s="59">
        <f t="shared" si="15"/>
        <v>0</v>
      </c>
      <c r="O36" s="59">
        <f t="shared" si="15"/>
        <v>0</v>
      </c>
      <c r="P36" s="59">
        <f t="shared" si="15"/>
        <v>0</v>
      </c>
      <c r="Q36" s="59">
        <f t="shared" si="15"/>
        <v>5868538.3100000024</v>
      </c>
      <c r="R36" s="59">
        <f t="shared" si="15"/>
        <v>-49.519999999552965</v>
      </c>
      <c r="S36" s="59">
        <f t="shared" si="15"/>
        <v>5562446.3535703719</v>
      </c>
      <c r="T36" s="59">
        <f t="shared" si="15"/>
        <v>0</v>
      </c>
      <c r="U36" s="59">
        <f t="shared" si="15"/>
        <v>0</v>
      </c>
      <c r="V36" s="59">
        <f t="shared" si="15"/>
        <v>3.5703256726264954E-3</v>
      </c>
      <c r="W36" s="59">
        <f t="shared" si="15"/>
        <v>5562506.3999999985</v>
      </c>
      <c r="X36" s="59">
        <f t="shared" si="15"/>
        <v>-60.050000000745058</v>
      </c>
      <c r="Y36" s="59">
        <f t="shared" ref="Y36:AD36" si="16">+Y35-Y31</f>
        <v>188636673.24357033</v>
      </c>
      <c r="Z36" s="59">
        <f t="shared" si="16"/>
        <v>136339530.76000002</v>
      </c>
      <c r="AA36" s="59">
        <f t="shared" si="16"/>
        <v>0</v>
      </c>
      <c r="AB36" s="59">
        <f t="shared" si="16"/>
        <v>14530358.213570328</v>
      </c>
      <c r="AC36" s="59">
        <f t="shared" si="16"/>
        <v>25299744.319999997</v>
      </c>
      <c r="AD36" s="59">
        <f t="shared" si="16"/>
        <v>12467039.949999999</v>
      </c>
    </row>
  </sheetData>
  <autoFilter ref="B7:AL31"/>
  <mergeCells count="26">
    <mergeCell ref="B5:B6"/>
    <mergeCell ref="C5:C6"/>
    <mergeCell ref="D5:D6"/>
    <mergeCell ref="E5:E6"/>
    <mergeCell ref="F5:F6"/>
    <mergeCell ref="T5:X5"/>
    <mergeCell ref="G5:G6"/>
    <mergeCell ref="H5:H6"/>
    <mergeCell ref="I5:I6"/>
    <mergeCell ref="J5:J6"/>
    <mergeCell ref="I2:L2"/>
    <mergeCell ref="C34:L34"/>
    <mergeCell ref="AE5:AE6"/>
    <mergeCell ref="AF5:AJ5"/>
    <mergeCell ref="AL5:AL6"/>
    <mergeCell ref="C3:L3"/>
    <mergeCell ref="AG3:AI3"/>
    <mergeCell ref="Y5:Y6"/>
    <mergeCell ref="Z5:AD5"/>
    <mergeCell ref="AK5:AK6"/>
    <mergeCell ref="C33:L33"/>
    <mergeCell ref="K5:K6"/>
    <mergeCell ref="L5:L6"/>
    <mergeCell ref="M5:M6"/>
    <mergeCell ref="N5:R5"/>
    <mergeCell ref="S5:S6"/>
  </mergeCells>
  <pageMargins left="0.70866141732283472" right="0.70866141732283472" top="0.74803149606299213" bottom="0.74803149606299213" header="0.31496062992125984" footer="0.31496062992125984"/>
  <pageSetup paperSize="9" scale="70" orientation="landscape" r:id="rId1"/>
  <colBreaks count="1" manualBreakCount="1">
    <brk id="24" max="3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6"/>
  <sheetViews>
    <sheetView view="pageBreakPreview" topLeftCell="K1" zoomScale="75" zoomScaleNormal="100" zoomScaleSheetLayoutView="75" workbookViewId="0">
      <selection activeCell="AF1" sqref="AF1:AJ1048576"/>
    </sheetView>
  </sheetViews>
  <sheetFormatPr defaultRowHeight="15" x14ac:dyDescent="0.25"/>
  <cols>
    <col min="3" max="3" width="14.85546875" customWidth="1"/>
    <col min="4" max="4" width="44.7109375" customWidth="1"/>
    <col min="5" max="5" width="13.85546875" customWidth="1"/>
    <col min="6" max="6" width="12.7109375" customWidth="1"/>
    <col min="7" max="7" width="12.42578125" customWidth="1"/>
    <col min="8" max="8" width="14.42578125" customWidth="1"/>
    <col min="9" max="10" width="13.42578125" customWidth="1"/>
    <col min="11" max="11" width="22" customWidth="1"/>
    <col min="12" max="12" width="21.7109375" customWidth="1"/>
    <col min="13" max="13" width="18.85546875" customWidth="1"/>
    <col min="14" max="18" width="10.5703125" customWidth="1"/>
    <col min="19" max="19" width="19.42578125" customWidth="1"/>
    <col min="20" max="24" width="9.28515625" customWidth="1"/>
    <col min="25" max="25" width="16" customWidth="1"/>
    <col min="26" max="30" width="10.7109375" customWidth="1"/>
    <col min="31" max="31" width="16" customWidth="1"/>
    <col min="32" max="36" width="9.140625" customWidth="1"/>
    <col min="37" max="37" width="18.140625" customWidth="1"/>
    <col min="38" max="38" width="25.7109375" customWidth="1"/>
  </cols>
  <sheetData>
    <row r="2" spans="2:38" ht="18" customHeight="1" x14ac:dyDescent="0.25">
      <c r="N2" s="1"/>
      <c r="R2" s="3"/>
      <c r="AL2" s="1" t="s">
        <v>195</v>
      </c>
    </row>
    <row r="3" spans="2:38" ht="80.25" customHeight="1" x14ac:dyDescent="0.25">
      <c r="B3" s="101" t="s">
        <v>196</v>
      </c>
      <c r="C3" s="101"/>
      <c r="D3" s="101"/>
      <c r="E3" s="101"/>
      <c r="F3" s="101"/>
      <c r="G3" s="101"/>
      <c r="H3" s="101"/>
      <c r="I3" s="101"/>
      <c r="J3" s="101"/>
      <c r="K3" s="101"/>
      <c r="L3" s="101"/>
      <c r="M3" s="101"/>
      <c r="N3" s="101"/>
      <c r="O3" s="101"/>
      <c r="P3" s="101"/>
      <c r="Q3" s="101"/>
      <c r="R3" s="101"/>
    </row>
    <row r="5" spans="2:38" ht="105.75" customHeight="1" x14ac:dyDescent="0.25">
      <c r="B5" s="96" t="s">
        <v>1</v>
      </c>
      <c r="C5" s="96" t="s">
        <v>2</v>
      </c>
      <c r="D5" s="92" t="s">
        <v>3</v>
      </c>
      <c r="E5" s="96" t="s">
        <v>4</v>
      </c>
      <c r="F5" s="96" t="s">
        <v>5</v>
      </c>
      <c r="G5" s="96" t="s">
        <v>197</v>
      </c>
      <c r="H5" s="92" t="s">
        <v>94</v>
      </c>
      <c r="I5" s="96" t="s">
        <v>168</v>
      </c>
      <c r="J5" s="96" t="s">
        <v>96</v>
      </c>
      <c r="K5" s="92" t="s">
        <v>11</v>
      </c>
      <c r="L5" s="96" t="s">
        <v>97</v>
      </c>
      <c r="M5" s="96" t="s">
        <v>185</v>
      </c>
      <c r="N5" s="96" t="s">
        <v>13</v>
      </c>
      <c r="O5" s="96"/>
      <c r="P5" s="96"/>
      <c r="Q5" s="96"/>
      <c r="R5" s="96"/>
      <c r="S5" s="96" t="s">
        <v>186</v>
      </c>
      <c r="T5" s="96" t="s">
        <v>198</v>
      </c>
      <c r="U5" s="96"/>
      <c r="V5" s="96"/>
      <c r="W5" s="96"/>
      <c r="X5" s="96"/>
      <c r="Y5" s="96" t="s">
        <v>99</v>
      </c>
      <c r="Z5" s="102" t="s">
        <v>188</v>
      </c>
      <c r="AA5" s="103"/>
      <c r="AB5" s="103"/>
      <c r="AC5" s="103"/>
      <c r="AD5" s="104"/>
      <c r="AE5" s="92" t="s">
        <v>199</v>
      </c>
      <c r="AF5" s="96" t="s">
        <v>200</v>
      </c>
      <c r="AG5" s="96"/>
      <c r="AH5" s="96"/>
      <c r="AI5" s="96"/>
      <c r="AJ5" s="96"/>
      <c r="AK5" s="92" t="s">
        <v>191</v>
      </c>
      <c r="AL5" s="96" t="s">
        <v>18</v>
      </c>
    </row>
    <row r="6" spans="2:38" ht="63.75" customHeight="1" x14ac:dyDescent="0.25">
      <c r="B6" s="96"/>
      <c r="C6" s="96"/>
      <c r="D6" s="93"/>
      <c r="E6" s="96"/>
      <c r="F6" s="96"/>
      <c r="G6" s="96"/>
      <c r="H6" s="93"/>
      <c r="I6" s="96"/>
      <c r="J6" s="96"/>
      <c r="K6" s="93"/>
      <c r="L6" s="96"/>
      <c r="M6" s="96"/>
      <c r="N6" s="70">
        <v>2021</v>
      </c>
      <c r="O6" s="70">
        <v>2022</v>
      </c>
      <c r="P6" s="70">
        <v>2023</v>
      </c>
      <c r="Q6" s="70">
        <v>2024</v>
      </c>
      <c r="R6" s="70">
        <v>2025</v>
      </c>
      <c r="S6" s="96"/>
      <c r="T6" s="70">
        <v>2021</v>
      </c>
      <c r="U6" s="70">
        <v>2022</v>
      </c>
      <c r="V6" s="70">
        <v>2023</v>
      </c>
      <c r="W6" s="70">
        <v>2024</v>
      </c>
      <c r="X6" s="70">
        <v>2025</v>
      </c>
      <c r="Y6" s="96"/>
      <c r="Z6" s="70">
        <v>2021</v>
      </c>
      <c r="AA6" s="70">
        <v>2022</v>
      </c>
      <c r="AB6" s="70">
        <v>2023</v>
      </c>
      <c r="AC6" s="70">
        <v>2024</v>
      </c>
      <c r="AD6" s="70">
        <v>2025</v>
      </c>
      <c r="AE6" s="93"/>
      <c r="AF6" s="70">
        <v>2021</v>
      </c>
      <c r="AG6" s="70">
        <v>2022</v>
      </c>
      <c r="AH6" s="70">
        <v>2023</v>
      </c>
      <c r="AI6" s="70">
        <v>2024</v>
      </c>
      <c r="AJ6" s="70">
        <v>2025</v>
      </c>
      <c r="AK6" s="93"/>
      <c r="AL6" s="96"/>
    </row>
    <row r="7" spans="2:38" x14ac:dyDescent="0.25">
      <c r="B7" s="8">
        <v>1</v>
      </c>
      <c r="C7" s="8">
        <v>2</v>
      </c>
      <c r="D7" s="8">
        <v>3</v>
      </c>
      <c r="E7" s="8">
        <v>4</v>
      </c>
      <c r="F7" s="8">
        <v>5</v>
      </c>
      <c r="G7" s="8">
        <v>6</v>
      </c>
      <c r="H7" s="8">
        <v>7</v>
      </c>
      <c r="I7" s="8">
        <v>8</v>
      </c>
      <c r="J7" s="8">
        <v>9</v>
      </c>
      <c r="K7" s="8">
        <v>10</v>
      </c>
      <c r="L7" s="8">
        <v>11</v>
      </c>
      <c r="M7" s="8">
        <v>12</v>
      </c>
      <c r="N7" s="8">
        <v>13</v>
      </c>
      <c r="O7" s="8">
        <v>14</v>
      </c>
      <c r="P7" s="8">
        <v>15</v>
      </c>
      <c r="Q7" s="8">
        <v>16</v>
      </c>
      <c r="R7" s="8">
        <v>17</v>
      </c>
      <c r="S7" s="8">
        <v>18</v>
      </c>
      <c r="T7" s="8">
        <v>19</v>
      </c>
      <c r="U7" s="8">
        <v>20</v>
      </c>
      <c r="V7" s="8">
        <v>21</v>
      </c>
      <c r="W7" s="8">
        <v>22</v>
      </c>
      <c r="X7" s="8">
        <v>23</v>
      </c>
      <c r="Y7" s="8">
        <v>24</v>
      </c>
      <c r="Z7" s="8">
        <v>25</v>
      </c>
      <c r="AA7" s="8">
        <v>26</v>
      </c>
      <c r="AB7" s="8">
        <v>24</v>
      </c>
      <c r="AC7" s="8">
        <v>28</v>
      </c>
      <c r="AD7" s="8">
        <v>29</v>
      </c>
      <c r="AE7" s="8">
        <v>30</v>
      </c>
      <c r="AF7" s="8">
        <v>31</v>
      </c>
      <c r="AG7" s="8">
        <v>32</v>
      </c>
      <c r="AH7" s="8">
        <v>33</v>
      </c>
      <c r="AI7" s="8">
        <v>34</v>
      </c>
      <c r="AJ7" s="8">
        <v>35</v>
      </c>
      <c r="AK7" s="8">
        <v>36</v>
      </c>
      <c r="AL7" s="8">
        <v>37</v>
      </c>
    </row>
    <row r="8" spans="2:38" x14ac:dyDescent="0.25">
      <c r="B8" s="70"/>
      <c r="C8" s="70"/>
      <c r="D8" s="70"/>
      <c r="E8" s="70"/>
      <c r="F8" s="70"/>
      <c r="G8" s="70"/>
      <c r="H8" s="70"/>
      <c r="I8" s="70"/>
      <c r="J8" s="70"/>
      <c r="K8" s="70"/>
      <c r="L8" s="70"/>
      <c r="M8" s="70"/>
      <c r="N8" s="70"/>
      <c r="O8" s="70"/>
      <c r="P8" s="70"/>
      <c r="Q8" s="70"/>
      <c r="R8" s="70"/>
      <c r="S8" s="50"/>
      <c r="T8" s="50"/>
      <c r="U8" s="50"/>
      <c r="V8" s="50"/>
      <c r="W8" s="50"/>
      <c r="X8" s="50"/>
      <c r="Y8" s="50"/>
      <c r="Z8" s="50"/>
      <c r="AA8" s="50"/>
      <c r="AB8" s="50"/>
      <c r="AC8" s="50"/>
      <c r="AD8" s="50"/>
      <c r="AE8" s="50"/>
      <c r="AF8" s="50"/>
      <c r="AG8" s="50"/>
      <c r="AH8" s="50"/>
      <c r="AI8" s="50"/>
      <c r="AJ8" s="50"/>
      <c r="AK8" s="50"/>
      <c r="AL8" s="50"/>
    </row>
    <row r="9" spans="2:38" x14ac:dyDescent="0.25">
      <c r="B9" s="70"/>
      <c r="C9" s="70"/>
      <c r="D9" s="70"/>
      <c r="E9" s="70"/>
      <c r="F9" s="70"/>
      <c r="G9" s="70"/>
      <c r="H9" s="70"/>
      <c r="I9" s="70"/>
      <c r="J9" s="70"/>
      <c r="K9" s="70"/>
      <c r="L9" s="70"/>
      <c r="M9" s="70"/>
      <c r="N9" s="70"/>
      <c r="O9" s="70"/>
      <c r="P9" s="70"/>
      <c r="Q9" s="70"/>
      <c r="R9" s="70"/>
      <c r="S9" s="50"/>
      <c r="T9" s="50"/>
      <c r="U9" s="50"/>
      <c r="V9" s="50"/>
      <c r="W9" s="50"/>
      <c r="X9" s="50"/>
      <c r="Y9" s="50"/>
      <c r="Z9" s="50"/>
      <c r="AA9" s="50"/>
      <c r="AB9" s="50"/>
      <c r="AC9" s="50"/>
      <c r="AD9" s="50"/>
      <c r="AE9" s="50"/>
      <c r="AF9" s="50"/>
      <c r="AG9" s="50"/>
      <c r="AH9" s="50"/>
      <c r="AI9" s="50"/>
      <c r="AJ9" s="50"/>
      <c r="AK9" s="50"/>
      <c r="AL9" s="50"/>
    </row>
    <row r="10" spans="2:38" x14ac:dyDescent="0.25">
      <c r="B10" s="36"/>
      <c r="C10" s="36"/>
      <c r="D10" s="36"/>
      <c r="E10" s="36"/>
      <c r="F10" s="36"/>
      <c r="G10" s="36"/>
      <c r="H10" s="36"/>
      <c r="I10" s="36"/>
      <c r="J10" s="36"/>
      <c r="K10" s="36"/>
      <c r="L10" s="36"/>
      <c r="M10" s="36"/>
      <c r="N10" s="36"/>
      <c r="O10" s="36"/>
      <c r="P10" s="36"/>
      <c r="Q10" s="36"/>
      <c r="R10" s="36"/>
      <c r="S10" s="50"/>
      <c r="T10" s="50"/>
      <c r="U10" s="50"/>
      <c r="V10" s="50"/>
      <c r="W10" s="50"/>
      <c r="X10" s="50"/>
      <c r="Y10" s="50"/>
      <c r="Z10" s="50"/>
      <c r="AA10" s="50"/>
      <c r="AB10" s="50"/>
      <c r="AC10" s="50"/>
      <c r="AD10" s="50"/>
      <c r="AE10" s="50"/>
      <c r="AF10" s="50"/>
      <c r="AG10" s="50"/>
      <c r="AH10" s="50"/>
      <c r="AI10" s="50"/>
      <c r="AJ10" s="50"/>
      <c r="AK10" s="50"/>
      <c r="AL10" s="50"/>
    </row>
    <row r="11" spans="2:38" x14ac:dyDescent="0.25">
      <c r="B11" s="35"/>
      <c r="C11" s="36" t="s">
        <v>90</v>
      </c>
      <c r="D11" s="35"/>
      <c r="E11" s="35"/>
      <c r="F11" s="35"/>
      <c r="G11" s="35"/>
      <c r="H11" s="35"/>
      <c r="I11" s="36"/>
      <c r="J11" s="35"/>
      <c r="K11" s="35"/>
      <c r="L11" s="35"/>
      <c r="M11" s="36"/>
      <c r="N11" s="36"/>
      <c r="O11" s="36"/>
      <c r="P11" s="36"/>
      <c r="Q11" s="36"/>
      <c r="R11" s="36"/>
      <c r="S11" s="50"/>
      <c r="T11" s="50"/>
      <c r="U11" s="50"/>
      <c r="V11" s="50"/>
      <c r="W11" s="50"/>
      <c r="X11" s="50"/>
      <c r="Y11" s="50"/>
      <c r="Z11" s="50"/>
      <c r="AA11" s="50"/>
      <c r="AB11" s="50"/>
      <c r="AC11" s="50"/>
      <c r="AD11" s="50"/>
      <c r="AE11" s="50"/>
      <c r="AF11" s="50"/>
      <c r="AG11" s="50"/>
      <c r="AH11" s="50"/>
      <c r="AI11" s="50"/>
      <c r="AJ11" s="50"/>
      <c r="AK11" s="50"/>
      <c r="AL11" s="50"/>
    </row>
    <row r="13" spans="2:38" ht="15.75" x14ac:dyDescent="0.25">
      <c r="B13" s="105" t="s">
        <v>160</v>
      </c>
      <c r="C13" s="105"/>
      <c r="D13" s="105"/>
      <c r="E13" s="105"/>
      <c r="F13" s="105"/>
      <c r="G13" s="105"/>
      <c r="H13" s="105"/>
      <c r="I13" s="105"/>
      <c r="J13" s="105"/>
      <c r="K13" s="105"/>
      <c r="L13" s="105"/>
      <c r="M13" s="105"/>
      <c r="N13" s="105"/>
      <c r="O13" s="105"/>
      <c r="P13" s="105"/>
      <c r="Q13" s="105"/>
      <c r="R13" s="105"/>
    </row>
    <row r="14" spans="2:38" ht="68.25" customHeight="1" x14ac:dyDescent="0.25">
      <c r="B14" s="114" t="s">
        <v>161</v>
      </c>
      <c r="C14" s="114"/>
      <c r="D14" s="114"/>
      <c r="E14" s="114"/>
      <c r="F14" s="114"/>
      <c r="G14" s="114"/>
      <c r="H14" s="114"/>
      <c r="I14" s="114"/>
      <c r="J14" s="114"/>
      <c r="K14" s="114"/>
      <c r="L14" s="114"/>
      <c r="M14" s="114"/>
      <c r="N14" s="114"/>
      <c r="O14" s="114"/>
      <c r="P14" s="114"/>
      <c r="Q14" s="114"/>
      <c r="R14" s="114"/>
    </row>
    <row r="15" spans="2:38" ht="17.25" customHeight="1" x14ac:dyDescent="0.25">
      <c r="B15" s="105" t="s">
        <v>201</v>
      </c>
      <c r="C15" s="105"/>
      <c r="D15" s="105"/>
      <c r="E15" s="105"/>
      <c r="F15" s="105"/>
      <c r="G15" s="105"/>
      <c r="H15" s="105"/>
      <c r="I15" s="105"/>
      <c r="J15" s="105"/>
      <c r="K15" s="105"/>
      <c r="L15" s="105"/>
      <c r="M15" s="105"/>
      <c r="N15" s="105"/>
      <c r="O15" s="105"/>
      <c r="P15" s="105"/>
      <c r="Q15" s="105"/>
      <c r="R15" s="105"/>
    </row>
    <row r="16" spans="2:38" ht="15.75" x14ac:dyDescent="0.25">
      <c r="B16" s="105" t="s">
        <v>202</v>
      </c>
      <c r="C16" s="105"/>
      <c r="D16" s="105"/>
      <c r="E16" s="105"/>
      <c r="F16" s="105"/>
      <c r="G16" s="105"/>
      <c r="H16" s="105"/>
      <c r="I16" s="105"/>
      <c r="J16" s="105"/>
      <c r="K16" s="105"/>
      <c r="L16" s="105"/>
      <c r="M16" s="105"/>
      <c r="N16" s="105"/>
      <c r="O16" s="105"/>
      <c r="P16" s="105"/>
      <c r="Q16" s="105"/>
      <c r="R16" s="105"/>
    </row>
  </sheetData>
  <autoFilter ref="B7:AL7"/>
  <mergeCells count="26">
    <mergeCell ref="B13:R13"/>
    <mergeCell ref="B14:R14"/>
    <mergeCell ref="B15:R15"/>
    <mergeCell ref="B16:R16"/>
    <mergeCell ref="Y5:Y6"/>
    <mergeCell ref="K5:K6"/>
    <mergeCell ref="L5:L6"/>
    <mergeCell ref="M5:M6"/>
    <mergeCell ref="N5:R5"/>
    <mergeCell ref="S5:S6"/>
    <mergeCell ref="T5:X5"/>
    <mergeCell ref="Z5:AD5"/>
    <mergeCell ref="AE5:AE6"/>
    <mergeCell ref="AF5:AJ5"/>
    <mergeCell ref="AK5:AK6"/>
    <mergeCell ref="AL5:AL6"/>
    <mergeCell ref="B3:R3"/>
    <mergeCell ref="B5:B6"/>
    <mergeCell ref="C5:C6"/>
    <mergeCell ref="D5:D6"/>
    <mergeCell ref="E5:E6"/>
    <mergeCell ref="F5:F6"/>
    <mergeCell ref="G5:G6"/>
    <mergeCell ref="H5:H6"/>
    <mergeCell ref="I5:I6"/>
    <mergeCell ref="J5:J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13"/>
  <sheetViews>
    <sheetView view="pageBreakPreview" topLeftCell="K1" zoomScale="75" zoomScaleNormal="100" zoomScaleSheetLayoutView="75" workbookViewId="0">
      <selection activeCell="T1" sqref="T1:X1048576"/>
    </sheetView>
  </sheetViews>
  <sheetFormatPr defaultRowHeight="15" x14ac:dyDescent="0.25"/>
  <cols>
    <col min="2" max="2" width="8.85546875" customWidth="1"/>
    <col min="3" max="3" width="23" customWidth="1"/>
    <col min="4" max="4" width="53" customWidth="1"/>
    <col min="5" max="5" width="17.7109375" customWidth="1"/>
    <col min="6" max="6" width="28.42578125" customWidth="1"/>
    <col min="7" max="7" width="17.7109375" customWidth="1"/>
    <col min="8" max="8" width="17.85546875" customWidth="1"/>
    <col min="9" max="9" width="14.5703125" customWidth="1"/>
    <col min="10" max="10" width="16.28515625" customWidth="1"/>
    <col min="11" max="11" width="17.140625" customWidth="1"/>
    <col min="12" max="12" width="23" customWidth="1"/>
    <col min="13" max="13" width="17.7109375" customWidth="1"/>
    <col min="14" max="14" width="10.85546875" customWidth="1"/>
    <col min="16" max="16" width="11.28515625" customWidth="1"/>
    <col min="17" max="17" width="8.5703125" customWidth="1"/>
    <col min="18" max="18" width="13.5703125" customWidth="1"/>
    <col min="19" max="19" width="19.140625" customWidth="1"/>
    <col min="20" max="24" width="10.42578125" customWidth="1"/>
    <col min="25" max="25" width="20.7109375" customWidth="1"/>
    <col min="26" max="30" width="12.140625" customWidth="1"/>
    <col min="31" max="31" width="20.7109375" customWidth="1"/>
    <col min="32" max="36" width="11.28515625" customWidth="1"/>
    <col min="37" max="37" width="14.140625" customWidth="1"/>
    <col min="38" max="38" width="26.7109375" customWidth="1"/>
  </cols>
  <sheetData>
    <row r="2" spans="2:40" ht="15.75" customHeight="1" x14ac:dyDescent="0.25">
      <c r="R2" s="2"/>
      <c r="S2" s="2"/>
      <c r="T2" s="2"/>
      <c r="U2" s="2"/>
      <c r="V2" s="2"/>
      <c r="W2" s="2"/>
      <c r="X2" s="2"/>
      <c r="Y2" s="2"/>
      <c r="Z2" s="2"/>
      <c r="AA2" s="2"/>
      <c r="AB2" s="2"/>
      <c r="AC2" s="2"/>
      <c r="AD2" s="2"/>
      <c r="AE2" s="2"/>
      <c r="AF2" s="2"/>
      <c r="AG2" s="2"/>
      <c r="AH2" s="2"/>
      <c r="AI2" s="2"/>
      <c r="AJ2" s="2"/>
      <c r="AK2" s="2"/>
      <c r="AL2" s="1" t="s">
        <v>217</v>
      </c>
      <c r="AM2" s="2"/>
      <c r="AN2" s="2"/>
    </row>
    <row r="3" spans="2:40" ht="92.25" customHeight="1" x14ac:dyDescent="0.25">
      <c r="B3" s="101" t="s">
        <v>165</v>
      </c>
      <c r="C3" s="101"/>
      <c r="D3" s="101"/>
      <c r="E3" s="101"/>
      <c r="F3" s="101"/>
      <c r="G3" s="101"/>
      <c r="H3" s="101"/>
      <c r="I3" s="101"/>
      <c r="J3" s="101"/>
      <c r="K3" s="101"/>
      <c r="L3" s="101"/>
      <c r="M3" s="101"/>
      <c r="N3" s="101"/>
      <c r="O3" s="101"/>
      <c r="P3" s="101"/>
      <c r="Q3" s="101"/>
      <c r="R3" s="101"/>
    </row>
    <row r="5" spans="2:40" ht="111" customHeight="1" x14ac:dyDescent="0.25">
      <c r="B5" s="96" t="s">
        <v>1</v>
      </c>
      <c r="C5" s="96" t="s">
        <v>2</v>
      </c>
      <c r="D5" s="92" t="s">
        <v>3</v>
      </c>
      <c r="E5" s="96" t="s">
        <v>4</v>
      </c>
      <c r="F5" s="96" t="s">
        <v>166</v>
      </c>
      <c r="G5" s="96" t="s">
        <v>167</v>
      </c>
      <c r="H5" s="96" t="s">
        <v>8</v>
      </c>
      <c r="I5" s="96" t="s">
        <v>7</v>
      </c>
      <c r="J5" s="96" t="s">
        <v>168</v>
      </c>
      <c r="K5" s="96" t="s">
        <v>10</v>
      </c>
      <c r="L5" s="92" t="s">
        <v>11</v>
      </c>
      <c r="M5" s="96" t="s">
        <v>185</v>
      </c>
      <c r="N5" s="96" t="s">
        <v>13</v>
      </c>
      <c r="O5" s="96"/>
      <c r="P5" s="96"/>
      <c r="Q5" s="96"/>
      <c r="R5" s="96"/>
      <c r="S5" s="96" t="s">
        <v>98</v>
      </c>
      <c r="T5" s="96" t="s">
        <v>15</v>
      </c>
      <c r="U5" s="96"/>
      <c r="V5" s="96"/>
      <c r="W5" s="96"/>
      <c r="X5" s="96"/>
      <c r="Y5" s="96" t="s">
        <v>99</v>
      </c>
      <c r="Z5" s="102" t="s">
        <v>188</v>
      </c>
      <c r="AA5" s="103"/>
      <c r="AB5" s="103"/>
      <c r="AC5" s="103"/>
      <c r="AD5" s="104"/>
      <c r="AE5" s="92" t="s">
        <v>199</v>
      </c>
      <c r="AF5" s="96" t="s">
        <v>205</v>
      </c>
      <c r="AG5" s="96"/>
      <c r="AH5" s="96"/>
      <c r="AI5" s="96"/>
      <c r="AJ5" s="96"/>
      <c r="AK5" s="92" t="s">
        <v>191</v>
      </c>
      <c r="AL5" s="96" t="s">
        <v>18</v>
      </c>
    </row>
    <row r="6" spans="2:40" ht="42" customHeight="1" x14ac:dyDescent="0.25">
      <c r="B6" s="96"/>
      <c r="C6" s="96"/>
      <c r="D6" s="93"/>
      <c r="E6" s="96"/>
      <c r="F6" s="96"/>
      <c r="G6" s="96"/>
      <c r="H6" s="96"/>
      <c r="I6" s="96"/>
      <c r="J6" s="96"/>
      <c r="K6" s="96"/>
      <c r="L6" s="93"/>
      <c r="M6" s="96"/>
      <c r="N6" s="74">
        <v>2021</v>
      </c>
      <c r="O6" s="74">
        <v>2022</v>
      </c>
      <c r="P6" s="74">
        <v>2023</v>
      </c>
      <c r="Q6" s="74">
        <v>2024</v>
      </c>
      <c r="R6" s="74">
        <v>2025</v>
      </c>
      <c r="S6" s="96"/>
      <c r="T6" s="74">
        <v>2021</v>
      </c>
      <c r="U6" s="74">
        <v>2022</v>
      </c>
      <c r="V6" s="74">
        <v>2023</v>
      </c>
      <c r="W6" s="74">
        <v>2024</v>
      </c>
      <c r="X6" s="74">
        <v>2025</v>
      </c>
      <c r="Y6" s="96"/>
      <c r="Z6" s="74">
        <v>2021</v>
      </c>
      <c r="AA6" s="74">
        <v>2022</v>
      </c>
      <c r="AB6" s="74">
        <v>2023</v>
      </c>
      <c r="AC6" s="74">
        <v>2024</v>
      </c>
      <c r="AD6" s="74">
        <v>2025</v>
      </c>
      <c r="AE6" s="93"/>
      <c r="AF6" s="74">
        <v>2021</v>
      </c>
      <c r="AG6" s="74">
        <v>2022</v>
      </c>
      <c r="AH6" s="74">
        <v>2023</v>
      </c>
      <c r="AI6" s="74">
        <v>2024</v>
      </c>
      <c r="AJ6" s="74">
        <v>2025</v>
      </c>
      <c r="AK6" s="93"/>
      <c r="AL6" s="96"/>
    </row>
    <row r="7" spans="2:40" x14ac:dyDescent="0.25">
      <c r="B7" s="8">
        <v>1</v>
      </c>
      <c r="C7" s="8">
        <v>2</v>
      </c>
      <c r="D7" s="8">
        <v>3</v>
      </c>
      <c r="E7" s="8">
        <v>4</v>
      </c>
      <c r="F7" s="8">
        <v>5</v>
      </c>
      <c r="G7" s="8">
        <v>6</v>
      </c>
      <c r="H7" s="8">
        <v>7</v>
      </c>
      <c r="I7" s="8">
        <v>8</v>
      </c>
      <c r="J7" s="8">
        <v>9</v>
      </c>
      <c r="K7" s="8">
        <v>10</v>
      </c>
      <c r="L7" s="8">
        <v>11</v>
      </c>
      <c r="M7" s="8">
        <v>12</v>
      </c>
      <c r="N7" s="8">
        <v>13</v>
      </c>
      <c r="O7" s="8">
        <v>14</v>
      </c>
      <c r="P7" s="8">
        <v>15</v>
      </c>
      <c r="Q7" s="8">
        <v>16</v>
      </c>
      <c r="R7" s="8">
        <v>17</v>
      </c>
      <c r="S7" s="8">
        <v>18</v>
      </c>
      <c r="T7" s="8">
        <v>19</v>
      </c>
      <c r="U7" s="8">
        <v>20</v>
      </c>
      <c r="V7" s="8">
        <v>21</v>
      </c>
      <c r="W7" s="8">
        <v>22</v>
      </c>
      <c r="X7" s="8">
        <v>23</v>
      </c>
      <c r="Y7" s="8">
        <v>24</v>
      </c>
      <c r="Z7" s="8">
        <v>25</v>
      </c>
      <c r="AA7" s="8">
        <v>26</v>
      </c>
      <c r="AB7" s="8">
        <v>27</v>
      </c>
      <c r="AC7" s="8">
        <v>28</v>
      </c>
      <c r="AD7" s="8">
        <v>29</v>
      </c>
      <c r="AE7" s="8">
        <v>30</v>
      </c>
      <c r="AF7" s="8">
        <v>31</v>
      </c>
      <c r="AG7" s="8">
        <v>32</v>
      </c>
      <c r="AH7" s="8">
        <v>33</v>
      </c>
      <c r="AI7" s="8">
        <v>34</v>
      </c>
      <c r="AJ7" s="8">
        <v>35</v>
      </c>
      <c r="AK7" s="8">
        <v>36</v>
      </c>
      <c r="AL7" s="8">
        <v>37</v>
      </c>
    </row>
    <row r="8" spans="2:40" x14ac:dyDescent="0.25">
      <c r="B8" s="74"/>
      <c r="C8" s="74"/>
      <c r="D8" s="74"/>
      <c r="E8" s="74"/>
      <c r="F8" s="74"/>
      <c r="G8" s="74"/>
      <c r="H8" s="74"/>
      <c r="I8" s="74"/>
      <c r="J8" s="74"/>
      <c r="K8" s="74"/>
      <c r="L8" s="74"/>
      <c r="M8" s="74"/>
      <c r="N8" s="74"/>
      <c r="O8" s="74"/>
      <c r="P8" s="74"/>
      <c r="Q8" s="74"/>
      <c r="R8" s="74"/>
      <c r="S8" s="50"/>
      <c r="T8" s="50"/>
      <c r="U8" s="50"/>
      <c r="V8" s="50"/>
      <c r="W8" s="50"/>
      <c r="X8" s="50"/>
      <c r="Y8" s="50"/>
      <c r="Z8" s="50"/>
      <c r="AA8" s="50"/>
      <c r="AB8" s="50"/>
      <c r="AC8" s="50"/>
      <c r="AD8" s="50"/>
      <c r="AE8" s="50"/>
      <c r="AF8" s="50"/>
      <c r="AG8" s="50"/>
      <c r="AH8" s="50"/>
      <c r="AI8" s="50"/>
      <c r="AJ8" s="50"/>
      <c r="AK8" s="50"/>
      <c r="AL8" s="50"/>
    </row>
    <row r="9" spans="2:40" x14ac:dyDescent="0.25">
      <c r="B9" s="74"/>
      <c r="C9" s="74"/>
      <c r="D9" s="74"/>
      <c r="E9" s="74"/>
      <c r="F9" s="74"/>
      <c r="G9" s="74"/>
      <c r="H9" s="74"/>
      <c r="I9" s="74"/>
      <c r="J9" s="74"/>
      <c r="K9" s="74"/>
      <c r="L9" s="74"/>
      <c r="M9" s="74"/>
      <c r="N9" s="74"/>
      <c r="O9" s="74"/>
      <c r="P9" s="74"/>
      <c r="Q9" s="74"/>
      <c r="R9" s="74"/>
      <c r="S9" s="50"/>
      <c r="T9" s="50"/>
      <c r="U9" s="50"/>
      <c r="V9" s="50"/>
      <c r="W9" s="50"/>
      <c r="X9" s="50"/>
      <c r="Y9" s="50"/>
      <c r="Z9" s="50"/>
      <c r="AA9" s="50"/>
      <c r="AB9" s="50"/>
      <c r="AC9" s="50"/>
      <c r="AD9" s="50"/>
      <c r="AE9" s="50"/>
      <c r="AF9" s="50"/>
      <c r="AG9" s="50"/>
      <c r="AH9" s="50"/>
      <c r="AI9" s="50"/>
      <c r="AJ9" s="50"/>
      <c r="AK9" s="50"/>
      <c r="AL9" s="50"/>
    </row>
    <row r="10" spans="2:40" x14ac:dyDescent="0.25">
      <c r="B10" s="36"/>
      <c r="C10" s="36" t="s">
        <v>90</v>
      </c>
      <c r="D10" s="35"/>
      <c r="E10" s="35"/>
      <c r="F10" s="35"/>
      <c r="G10" s="35"/>
      <c r="H10" s="35"/>
      <c r="I10" s="35"/>
      <c r="J10" s="36"/>
      <c r="K10" s="35"/>
      <c r="L10" s="35"/>
      <c r="M10" s="36"/>
      <c r="N10" s="36"/>
      <c r="O10" s="36"/>
      <c r="P10" s="36"/>
      <c r="Q10" s="36"/>
      <c r="R10" s="36"/>
      <c r="S10" s="50"/>
      <c r="T10" s="50"/>
      <c r="U10" s="50"/>
      <c r="V10" s="50"/>
      <c r="W10" s="50"/>
      <c r="X10" s="50"/>
      <c r="Y10" s="50"/>
      <c r="Z10" s="50"/>
      <c r="AA10" s="50"/>
      <c r="AB10" s="50"/>
      <c r="AC10" s="50"/>
      <c r="AD10" s="50"/>
      <c r="AE10" s="50"/>
      <c r="AF10" s="50"/>
      <c r="AG10" s="50"/>
      <c r="AH10" s="50"/>
      <c r="AI10" s="50"/>
      <c r="AJ10" s="50"/>
      <c r="AK10" s="50"/>
      <c r="AL10" s="50"/>
    </row>
    <row r="12" spans="2:40" ht="25.5" customHeight="1" x14ac:dyDescent="0.25">
      <c r="B12" s="105" t="s">
        <v>160</v>
      </c>
      <c r="C12" s="105"/>
      <c r="D12" s="105"/>
      <c r="E12" s="105"/>
      <c r="F12" s="105"/>
      <c r="G12" s="105"/>
      <c r="H12" s="105"/>
      <c r="I12" s="105"/>
      <c r="J12" s="105"/>
      <c r="K12" s="105"/>
      <c r="L12" s="105"/>
      <c r="M12" s="105"/>
      <c r="N12" s="105"/>
      <c r="O12" s="105"/>
      <c r="P12" s="105"/>
      <c r="Q12" s="105"/>
      <c r="R12" s="105"/>
      <c r="S12" s="105"/>
    </row>
    <row r="13" spans="2:40" ht="80.25" customHeight="1" x14ac:dyDescent="0.25">
      <c r="B13" s="114" t="s">
        <v>218</v>
      </c>
      <c r="C13" s="114"/>
      <c r="D13" s="114"/>
      <c r="E13" s="114"/>
      <c r="F13" s="114"/>
      <c r="G13" s="114"/>
      <c r="H13" s="114"/>
      <c r="I13" s="114"/>
      <c r="J13" s="114"/>
      <c r="K13" s="114"/>
      <c r="L13" s="114"/>
      <c r="M13" s="114"/>
      <c r="N13" s="114"/>
      <c r="O13" s="114"/>
      <c r="P13" s="114"/>
      <c r="Q13" s="114"/>
      <c r="R13" s="114"/>
    </row>
  </sheetData>
  <autoFilter ref="B7:AL7"/>
  <mergeCells count="24">
    <mergeCell ref="B12:S12"/>
    <mergeCell ref="B13:R13"/>
    <mergeCell ref="Y5:Y6"/>
    <mergeCell ref="Z5:AD5"/>
    <mergeCell ref="AE5:AE6"/>
    <mergeCell ref="AF5:AJ5"/>
    <mergeCell ref="AK5:AK6"/>
    <mergeCell ref="AL5:AL6"/>
    <mergeCell ref="K5:K6"/>
    <mergeCell ref="L5:L6"/>
    <mergeCell ref="M5:M6"/>
    <mergeCell ref="N5:R5"/>
    <mergeCell ref="S5:S6"/>
    <mergeCell ref="T5:X5"/>
    <mergeCell ref="B3:R3"/>
    <mergeCell ref="B5:B6"/>
    <mergeCell ref="C5:C6"/>
    <mergeCell ref="D5:D6"/>
    <mergeCell ref="E5:E6"/>
    <mergeCell ref="F5:F6"/>
    <mergeCell ref="G5:G6"/>
    <mergeCell ref="H5:H6"/>
    <mergeCell ref="I5:I6"/>
    <mergeCell ref="J5:J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13"/>
  <sheetViews>
    <sheetView view="pageBreakPreview" topLeftCell="M1" zoomScale="70" zoomScaleNormal="100" zoomScaleSheetLayoutView="70" workbookViewId="0">
      <selection activeCell="Z1" sqref="Z1:AD1048576"/>
    </sheetView>
  </sheetViews>
  <sheetFormatPr defaultRowHeight="15" x14ac:dyDescent="0.25"/>
  <cols>
    <col min="2" max="2" width="8.85546875" customWidth="1"/>
    <col min="3" max="3" width="23" customWidth="1"/>
    <col min="4" max="4" width="53" customWidth="1"/>
    <col min="5" max="5" width="17.7109375" customWidth="1"/>
    <col min="6" max="6" width="28.42578125" customWidth="1"/>
    <col min="7" max="7" width="17.7109375" customWidth="1"/>
    <col min="8" max="8" width="17.85546875" customWidth="1"/>
    <col min="9" max="9" width="14.5703125" customWidth="1"/>
    <col min="10" max="10" width="16.28515625" customWidth="1"/>
    <col min="11" max="11" width="17.140625" customWidth="1"/>
    <col min="12" max="12" width="23" customWidth="1"/>
    <col min="13" max="13" width="17.7109375" customWidth="1"/>
    <col min="14" max="14" width="10.85546875" customWidth="1"/>
    <col min="16" max="16" width="13.140625" customWidth="1"/>
    <col min="17" max="17" width="11.42578125" customWidth="1"/>
    <col min="18" max="18" width="16.7109375" customWidth="1"/>
    <col min="19" max="19" width="19.140625" customWidth="1"/>
    <col min="20" max="20" width="12.5703125" customWidth="1"/>
    <col min="21" max="21" width="13.28515625" customWidth="1"/>
    <col min="22" max="22" width="12.7109375" customWidth="1"/>
    <col min="23" max="23" width="13.28515625" customWidth="1"/>
    <col min="24" max="24" width="14.85546875" customWidth="1"/>
    <col min="25" max="25" width="20.7109375" customWidth="1"/>
    <col min="26" max="30" width="14.5703125" customWidth="1"/>
    <col min="31" max="31" width="20.7109375" customWidth="1"/>
    <col min="32" max="33" width="14.140625" customWidth="1"/>
    <col min="34" max="34" width="13.28515625" customWidth="1"/>
    <col min="35" max="35" width="13.85546875" customWidth="1"/>
    <col min="36" max="37" width="14.140625" customWidth="1"/>
    <col min="38" max="38" width="26.7109375" customWidth="1"/>
  </cols>
  <sheetData>
    <row r="2" spans="2:40" ht="15.75" customHeight="1" x14ac:dyDescent="0.25">
      <c r="R2" s="2"/>
      <c r="S2" s="2"/>
      <c r="T2" s="2"/>
      <c r="U2" s="2"/>
      <c r="V2" s="2"/>
      <c r="W2" s="2"/>
      <c r="X2" s="2"/>
      <c r="Y2" s="2"/>
      <c r="Z2" s="2"/>
      <c r="AA2" s="2"/>
      <c r="AB2" s="2"/>
      <c r="AC2" s="2"/>
      <c r="AD2" s="2"/>
      <c r="AE2" s="2"/>
      <c r="AF2" s="2"/>
      <c r="AG2" s="2"/>
      <c r="AH2" s="2"/>
      <c r="AI2" s="2"/>
      <c r="AJ2" s="2"/>
      <c r="AK2" s="2"/>
      <c r="AL2" s="2" t="s">
        <v>203</v>
      </c>
      <c r="AM2" s="2"/>
      <c r="AN2" s="2"/>
    </row>
    <row r="3" spans="2:40" ht="92.25" customHeight="1" x14ac:dyDescent="0.25">
      <c r="B3" s="101" t="s">
        <v>204</v>
      </c>
      <c r="C3" s="101"/>
      <c r="D3" s="101"/>
      <c r="E3" s="101"/>
      <c r="F3" s="101"/>
      <c r="G3" s="101"/>
      <c r="H3" s="101"/>
      <c r="I3" s="101"/>
      <c r="J3" s="101"/>
      <c r="K3" s="101"/>
      <c r="L3" s="101"/>
      <c r="M3" s="101"/>
      <c r="N3" s="101"/>
      <c r="O3" s="101"/>
      <c r="P3" s="101"/>
      <c r="Q3" s="101"/>
      <c r="R3" s="101"/>
    </row>
    <row r="5" spans="2:40" ht="111" customHeight="1" x14ac:dyDescent="0.25">
      <c r="B5" s="96" t="s">
        <v>1</v>
      </c>
      <c r="C5" s="96" t="s">
        <v>2</v>
      </c>
      <c r="D5" s="92" t="s">
        <v>3</v>
      </c>
      <c r="E5" s="96" t="s">
        <v>4</v>
      </c>
      <c r="F5" s="96" t="s">
        <v>166</v>
      </c>
      <c r="G5" s="96" t="s">
        <v>167</v>
      </c>
      <c r="H5" s="96" t="s">
        <v>8</v>
      </c>
      <c r="I5" s="96" t="s">
        <v>7</v>
      </c>
      <c r="J5" s="96" t="s">
        <v>168</v>
      </c>
      <c r="K5" s="96" t="s">
        <v>10</v>
      </c>
      <c r="L5" s="92" t="s">
        <v>11</v>
      </c>
      <c r="M5" s="96" t="s">
        <v>185</v>
      </c>
      <c r="N5" s="96" t="s">
        <v>13</v>
      </c>
      <c r="O5" s="96"/>
      <c r="P5" s="96"/>
      <c r="Q5" s="96"/>
      <c r="R5" s="96"/>
      <c r="S5" s="96" t="s">
        <v>186</v>
      </c>
      <c r="T5" s="96" t="s">
        <v>198</v>
      </c>
      <c r="U5" s="96"/>
      <c r="V5" s="96"/>
      <c r="W5" s="96"/>
      <c r="X5" s="96"/>
      <c r="Y5" s="96" t="s">
        <v>99</v>
      </c>
      <c r="Z5" s="102" t="s">
        <v>188</v>
      </c>
      <c r="AA5" s="103"/>
      <c r="AB5" s="103"/>
      <c r="AC5" s="103"/>
      <c r="AD5" s="104"/>
      <c r="AE5" s="92" t="s">
        <v>199</v>
      </c>
      <c r="AF5" s="96" t="s">
        <v>205</v>
      </c>
      <c r="AG5" s="96"/>
      <c r="AH5" s="96"/>
      <c r="AI5" s="96"/>
      <c r="AJ5" s="96"/>
      <c r="AK5" s="92" t="s">
        <v>191</v>
      </c>
      <c r="AL5" s="96" t="s">
        <v>18</v>
      </c>
    </row>
    <row r="6" spans="2:40" ht="42" customHeight="1" x14ac:dyDescent="0.25">
      <c r="B6" s="96"/>
      <c r="C6" s="96"/>
      <c r="D6" s="93"/>
      <c r="E6" s="96"/>
      <c r="F6" s="96"/>
      <c r="G6" s="96"/>
      <c r="H6" s="96"/>
      <c r="I6" s="96"/>
      <c r="J6" s="96"/>
      <c r="K6" s="96"/>
      <c r="L6" s="93"/>
      <c r="M6" s="96"/>
      <c r="N6" s="70">
        <v>2021</v>
      </c>
      <c r="O6" s="70">
        <v>2022</v>
      </c>
      <c r="P6" s="70">
        <v>2023</v>
      </c>
      <c r="Q6" s="70">
        <v>2024</v>
      </c>
      <c r="R6" s="70">
        <v>2025</v>
      </c>
      <c r="S6" s="96"/>
      <c r="T6" s="70">
        <v>2021</v>
      </c>
      <c r="U6" s="70">
        <v>2022</v>
      </c>
      <c r="V6" s="70">
        <v>2023</v>
      </c>
      <c r="W6" s="70">
        <v>2024</v>
      </c>
      <c r="X6" s="70">
        <v>2025</v>
      </c>
      <c r="Y6" s="96"/>
      <c r="Z6" s="70">
        <v>2021</v>
      </c>
      <c r="AA6" s="70">
        <v>2022</v>
      </c>
      <c r="AB6" s="70">
        <v>2023</v>
      </c>
      <c r="AC6" s="70">
        <v>2024</v>
      </c>
      <c r="AD6" s="70">
        <v>2025</v>
      </c>
      <c r="AE6" s="93"/>
      <c r="AF6" s="70">
        <v>2021</v>
      </c>
      <c r="AG6" s="70">
        <v>2022</v>
      </c>
      <c r="AH6" s="70">
        <v>2023</v>
      </c>
      <c r="AI6" s="70">
        <v>2024</v>
      </c>
      <c r="AJ6" s="70">
        <v>2025</v>
      </c>
      <c r="AK6" s="93"/>
      <c r="AL6" s="96"/>
    </row>
    <row r="7" spans="2:40" x14ac:dyDescent="0.25">
      <c r="B7" s="8">
        <v>1</v>
      </c>
      <c r="C7" s="8">
        <v>2</v>
      </c>
      <c r="D7" s="8">
        <v>3</v>
      </c>
      <c r="E7" s="8">
        <v>4</v>
      </c>
      <c r="F7" s="8">
        <v>5</v>
      </c>
      <c r="G7" s="8">
        <v>6</v>
      </c>
      <c r="H7" s="8">
        <v>7</v>
      </c>
      <c r="I7" s="8">
        <v>8</v>
      </c>
      <c r="J7" s="8">
        <v>9</v>
      </c>
      <c r="K7" s="8">
        <v>10</v>
      </c>
      <c r="L7" s="8">
        <v>11</v>
      </c>
      <c r="M7" s="8">
        <v>12</v>
      </c>
      <c r="N7" s="8">
        <v>13</v>
      </c>
      <c r="O7" s="8">
        <v>14</v>
      </c>
      <c r="P7" s="8">
        <v>15</v>
      </c>
      <c r="Q7" s="8">
        <v>16</v>
      </c>
      <c r="R7" s="8">
        <v>17</v>
      </c>
      <c r="S7" s="8">
        <v>18</v>
      </c>
      <c r="T7" s="8">
        <v>19</v>
      </c>
      <c r="U7" s="8">
        <v>20</v>
      </c>
      <c r="V7" s="8">
        <v>21</v>
      </c>
      <c r="W7" s="8">
        <v>22</v>
      </c>
      <c r="X7" s="8">
        <v>23</v>
      </c>
      <c r="Y7" s="8">
        <v>24</v>
      </c>
      <c r="Z7" s="8">
        <v>25</v>
      </c>
      <c r="AA7" s="8">
        <v>26</v>
      </c>
      <c r="AB7" s="8">
        <v>27</v>
      </c>
      <c r="AC7" s="8">
        <v>28</v>
      </c>
      <c r="AD7" s="8">
        <v>29</v>
      </c>
      <c r="AE7" s="8">
        <v>30</v>
      </c>
      <c r="AF7" s="8">
        <v>31</v>
      </c>
      <c r="AG7" s="8">
        <v>32</v>
      </c>
      <c r="AH7" s="8">
        <v>33</v>
      </c>
      <c r="AI7" s="8">
        <v>34</v>
      </c>
      <c r="AJ7" s="8">
        <v>35</v>
      </c>
      <c r="AK7" s="8">
        <v>36</v>
      </c>
      <c r="AL7" s="8">
        <v>37</v>
      </c>
    </row>
    <row r="8" spans="2:40" x14ac:dyDescent="0.25">
      <c r="B8" s="70"/>
      <c r="C8" s="70"/>
      <c r="D8" s="70"/>
      <c r="E8" s="70"/>
      <c r="F8" s="70"/>
      <c r="G8" s="70"/>
      <c r="H8" s="70"/>
      <c r="I8" s="70"/>
      <c r="J8" s="70"/>
      <c r="K8" s="70"/>
      <c r="L8" s="70"/>
      <c r="M8" s="70"/>
      <c r="N8" s="70"/>
      <c r="O8" s="70"/>
      <c r="P8" s="70"/>
      <c r="Q8" s="70"/>
      <c r="R8" s="70"/>
      <c r="S8" s="50"/>
      <c r="T8" s="50"/>
      <c r="U8" s="50"/>
      <c r="V8" s="50"/>
      <c r="W8" s="50"/>
      <c r="X8" s="50"/>
      <c r="Y8" s="50"/>
      <c r="Z8" s="50"/>
      <c r="AA8" s="50"/>
      <c r="AB8" s="50"/>
      <c r="AC8" s="50"/>
      <c r="AD8" s="50"/>
      <c r="AE8" s="50"/>
      <c r="AF8" s="50"/>
      <c r="AG8" s="50"/>
      <c r="AH8" s="50"/>
      <c r="AI8" s="50"/>
      <c r="AJ8" s="50"/>
      <c r="AK8" s="50"/>
      <c r="AL8" s="50"/>
    </row>
    <row r="9" spans="2:40" x14ac:dyDescent="0.25">
      <c r="B9" s="70"/>
      <c r="C9" s="70"/>
      <c r="D9" s="70"/>
      <c r="E9" s="70"/>
      <c r="F9" s="70"/>
      <c r="G9" s="70"/>
      <c r="H9" s="70"/>
      <c r="I9" s="70"/>
      <c r="J9" s="70"/>
      <c r="K9" s="70"/>
      <c r="L9" s="70"/>
      <c r="M9" s="70"/>
      <c r="N9" s="70"/>
      <c r="O9" s="70"/>
      <c r="P9" s="70"/>
      <c r="Q9" s="70"/>
      <c r="R9" s="70"/>
      <c r="S9" s="50"/>
      <c r="T9" s="50"/>
      <c r="U9" s="50"/>
      <c r="V9" s="50"/>
      <c r="W9" s="50"/>
      <c r="X9" s="50"/>
      <c r="Y9" s="50"/>
      <c r="Z9" s="50"/>
      <c r="AA9" s="50"/>
      <c r="AB9" s="50"/>
      <c r="AC9" s="50"/>
      <c r="AD9" s="50"/>
      <c r="AE9" s="50"/>
      <c r="AF9" s="50"/>
      <c r="AG9" s="50"/>
      <c r="AH9" s="50"/>
      <c r="AI9" s="50"/>
      <c r="AJ9" s="50"/>
      <c r="AK9" s="50"/>
      <c r="AL9" s="50"/>
    </row>
    <row r="10" spans="2:40" x14ac:dyDescent="0.25">
      <c r="B10" s="36"/>
      <c r="C10" s="36" t="s">
        <v>90</v>
      </c>
      <c r="D10" s="35"/>
      <c r="E10" s="35"/>
      <c r="F10" s="35"/>
      <c r="G10" s="35"/>
      <c r="H10" s="35"/>
      <c r="I10" s="35"/>
      <c r="J10" s="36"/>
      <c r="K10" s="35"/>
      <c r="L10" s="35"/>
      <c r="M10" s="36"/>
      <c r="N10" s="36"/>
      <c r="O10" s="36"/>
      <c r="P10" s="36"/>
      <c r="Q10" s="36"/>
      <c r="R10" s="36"/>
      <c r="S10" s="50"/>
      <c r="T10" s="50"/>
      <c r="U10" s="50"/>
      <c r="V10" s="50"/>
      <c r="W10" s="50"/>
      <c r="X10" s="50"/>
      <c r="Y10" s="50"/>
      <c r="Z10" s="50"/>
      <c r="AA10" s="50"/>
      <c r="AB10" s="50"/>
      <c r="AC10" s="50"/>
      <c r="AD10" s="50"/>
      <c r="AE10" s="50"/>
      <c r="AF10" s="50"/>
      <c r="AG10" s="50"/>
      <c r="AH10" s="50"/>
      <c r="AI10" s="50"/>
      <c r="AJ10" s="50"/>
      <c r="AK10" s="50"/>
      <c r="AL10" s="50"/>
    </row>
    <row r="12" spans="2:40" ht="25.5" customHeight="1" x14ac:dyDescent="0.25">
      <c r="B12" s="105" t="s">
        <v>160</v>
      </c>
      <c r="C12" s="105"/>
      <c r="D12" s="105"/>
      <c r="E12" s="105"/>
      <c r="F12" s="105"/>
      <c r="G12" s="105"/>
      <c r="H12" s="105"/>
      <c r="I12" s="105"/>
      <c r="J12" s="105"/>
      <c r="K12" s="105"/>
      <c r="L12" s="105"/>
      <c r="M12" s="105"/>
      <c r="N12" s="105"/>
      <c r="O12" s="105"/>
      <c r="P12" s="105"/>
      <c r="Q12" s="105"/>
      <c r="R12" s="105"/>
      <c r="S12" s="105"/>
    </row>
    <row r="13" spans="2:40" ht="96.75" customHeight="1" x14ac:dyDescent="0.25">
      <c r="B13" s="114" t="s">
        <v>206</v>
      </c>
      <c r="C13" s="114"/>
      <c r="D13" s="114"/>
      <c r="E13" s="114"/>
      <c r="F13" s="114"/>
      <c r="G13" s="114"/>
      <c r="H13" s="114"/>
      <c r="I13" s="114"/>
      <c r="J13" s="114"/>
      <c r="K13" s="114"/>
      <c r="L13" s="114"/>
      <c r="M13" s="114"/>
      <c r="N13" s="114"/>
      <c r="O13" s="114"/>
      <c r="P13" s="114"/>
      <c r="Q13" s="114"/>
      <c r="R13" s="114"/>
    </row>
  </sheetData>
  <autoFilter ref="B7:AL7"/>
  <mergeCells count="24">
    <mergeCell ref="B12:S12"/>
    <mergeCell ref="B13:R13"/>
    <mergeCell ref="Y5:Y6"/>
    <mergeCell ref="Z5:AD5"/>
    <mergeCell ref="AE5:AE6"/>
    <mergeCell ref="AF5:AJ5"/>
    <mergeCell ref="AK5:AK6"/>
    <mergeCell ref="AL5:AL6"/>
    <mergeCell ref="K5:K6"/>
    <mergeCell ref="L5:L6"/>
    <mergeCell ref="M5:M6"/>
    <mergeCell ref="N5:R5"/>
    <mergeCell ref="S5:S6"/>
    <mergeCell ref="T5:X5"/>
    <mergeCell ref="B3:R3"/>
    <mergeCell ref="B5:B6"/>
    <mergeCell ref="C5:C6"/>
    <mergeCell ref="D5:D6"/>
    <mergeCell ref="E5:E6"/>
    <mergeCell ref="F5:F6"/>
    <mergeCell ref="G5:G6"/>
    <mergeCell ref="H5:H6"/>
    <mergeCell ref="I5:I6"/>
    <mergeCell ref="J5:J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13"/>
  <sheetViews>
    <sheetView view="pageBreakPreview" topLeftCell="K1" zoomScale="75" zoomScaleNormal="100" zoomScaleSheetLayoutView="75" workbookViewId="0">
      <selection activeCell="AA25" sqref="AA25"/>
    </sheetView>
  </sheetViews>
  <sheetFormatPr defaultRowHeight="15" x14ac:dyDescent="0.25"/>
  <cols>
    <col min="2" max="2" width="7.5703125" customWidth="1"/>
    <col min="3" max="3" width="15.85546875" customWidth="1"/>
    <col min="4" max="4" width="49.140625" customWidth="1"/>
    <col min="5" max="5" width="15" customWidth="1"/>
    <col min="6" max="6" width="26.5703125" customWidth="1"/>
    <col min="7" max="7" width="21.140625" customWidth="1"/>
    <col min="8" max="8" width="18.42578125" customWidth="1"/>
    <col min="9" max="9" width="15.7109375" customWidth="1"/>
    <col min="10" max="10" width="17.140625" customWidth="1"/>
    <col min="11" max="12" width="17" customWidth="1"/>
    <col min="13" max="13" width="15.42578125" customWidth="1"/>
    <col min="14" max="14" width="10.42578125" customWidth="1"/>
    <col min="15" max="15" width="11.140625" customWidth="1"/>
    <col min="16" max="16" width="12.85546875" customWidth="1"/>
    <col min="17" max="17" width="10.85546875" customWidth="1"/>
    <col min="18" max="18" width="14.28515625" customWidth="1"/>
    <col min="19" max="19" width="20.140625" customWidth="1"/>
    <col min="20" max="24" width="10.5703125" customWidth="1"/>
    <col min="25" max="25" width="20" customWidth="1"/>
    <col min="26" max="30" width="10.5703125" customWidth="1"/>
    <col min="31" max="31" width="20" customWidth="1"/>
    <col min="32" max="36" width="10" customWidth="1"/>
    <col min="37" max="37" width="15" customWidth="1"/>
    <col min="38" max="38" width="23.7109375" customWidth="1"/>
  </cols>
  <sheetData>
    <row r="2" spans="2:39" ht="15.75" customHeight="1" x14ac:dyDescent="0.25">
      <c r="R2" s="2"/>
      <c r="S2" s="2"/>
      <c r="T2" s="2"/>
      <c r="U2" s="2"/>
      <c r="V2" s="2"/>
      <c r="W2" s="2"/>
      <c r="X2" s="2"/>
      <c r="Y2" s="2"/>
      <c r="Z2" s="2"/>
      <c r="AA2" s="2"/>
      <c r="AB2" s="2"/>
      <c r="AC2" s="2"/>
      <c r="AD2" s="2"/>
      <c r="AE2" s="2"/>
      <c r="AF2" s="2"/>
      <c r="AG2" s="2"/>
      <c r="AH2" s="2"/>
      <c r="AI2" s="2"/>
      <c r="AJ2" s="2"/>
      <c r="AK2" s="2"/>
      <c r="AL2" s="1" t="s">
        <v>169</v>
      </c>
      <c r="AM2" s="2"/>
    </row>
    <row r="3" spans="2:39" ht="81.75" customHeight="1" x14ac:dyDescent="0.25">
      <c r="B3" s="101" t="s">
        <v>170</v>
      </c>
      <c r="C3" s="101"/>
      <c r="D3" s="101"/>
      <c r="E3" s="101"/>
      <c r="F3" s="101"/>
      <c r="G3" s="101"/>
      <c r="H3" s="101"/>
      <c r="I3" s="101"/>
      <c r="J3" s="101"/>
      <c r="K3" s="101"/>
      <c r="L3" s="101"/>
      <c r="M3" s="101"/>
      <c r="N3" s="101"/>
      <c r="O3" s="101"/>
      <c r="P3" s="101"/>
      <c r="Q3" s="101"/>
      <c r="R3" s="101"/>
      <c r="S3" s="101"/>
    </row>
    <row r="5" spans="2:39" ht="38.25" customHeight="1" x14ac:dyDescent="0.25">
      <c r="B5" s="96" t="s">
        <v>1</v>
      </c>
      <c r="C5" s="96" t="s">
        <v>2</v>
      </c>
      <c r="D5" s="96" t="s">
        <v>3</v>
      </c>
      <c r="E5" s="96" t="s">
        <v>4</v>
      </c>
      <c r="F5" s="96" t="s">
        <v>209</v>
      </c>
      <c r="G5" s="96" t="s">
        <v>171</v>
      </c>
      <c r="H5" s="96" t="s">
        <v>8</v>
      </c>
      <c r="I5" s="96" t="s">
        <v>7</v>
      </c>
      <c r="J5" s="96" t="s">
        <v>95</v>
      </c>
      <c r="K5" s="92" t="s">
        <v>10</v>
      </c>
      <c r="L5" s="92" t="s">
        <v>11</v>
      </c>
      <c r="M5" s="92" t="s">
        <v>185</v>
      </c>
      <c r="N5" s="116" t="s">
        <v>13</v>
      </c>
      <c r="O5" s="117"/>
      <c r="P5" s="117"/>
      <c r="Q5" s="117"/>
      <c r="R5" s="118"/>
      <c r="S5" s="92" t="s">
        <v>98</v>
      </c>
      <c r="T5" s="116" t="s">
        <v>15</v>
      </c>
      <c r="U5" s="117"/>
      <c r="V5" s="117"/>
      <c r="W5" s="117"/>
      <c r="X5" s="118"/>
      <c r="Y5" s="92" t="s">
        <v>99</v>
      </c>
      <c r="Z5" s="116" t="s">
        <v>188</v>
      </c>
      <c r="AA5" s="117"/>
      <c r="AB5" s="117"/>
      <c r="AC5" s="117"/>
      <c r="AD5" s="118"/>
      <c r="AE5" s="92" t="s">
        <v>199</v>
      </c>
      <c r="AF5" s="116" t="s">
        <v>208</v>
      </c>
      <c r="AG5" s="117"/>
      <c r="AH5" s="117"/>
      <c r="AI5" s="117"/>
      <c r="AJ5" s="118"/>
      <c r="AK5" s="92" t="s">
        <v>191</v>
      </c>
      <c r="AL5" s="92" t="s">
        <v>172</v>
      </c>
    </row>
    <row r="6" spans="2:39" ht="51" customHeight="1" x14ac:dyDescent="0.25">
      <c r="B6" s="96"/>
      <c r="C6" s="96"/>
      <c r="D6" s="96"/>
      <c r="E6" s="96"/>
      <c r="F6" s="96"/>
      <c r="G6" s="96"/>
      <c r="H6" s="96"/>
      <c r="I6" s="96"/>
      <c r="J6" s="96"/>
      <c r="K6" s="115"/>
      <c r="L6" s="115"/>
      <c r="M6" s="115"/>
      <c r="N6" s="119"/>
      <c r="O6" s="120"/>
      <c r="P6" s="120"/>
      <c r="Q6" s="120"/>
      <c r="R6" s="121"/>
      <c r="S6" s="115"/>
      <c r="T6" s="119"/>
      <c r="U6" s="120"/>
      <c r="V6" s="120"/>
      <c r="W6" s="120"/>
      <c r="X6" s="121"/>
      <c r="Y6" s="115"/>
      <c r="Z6" s="122"/>
      <c r="AA6" s="123"/>
      <c r="AB6" s="123"/>
      <c r="AC6" s="123"/>
      <c r="AD6" s="124"/>
      <c r="AE6" s="115"/>
      <c r="AF6" s="119"/>
      <c r="AG6" s="120"/>
      <c r="AH6" s="120"/>
      <c r="AI6" s="120"/>
      <c r="AJ6" s="121"/>
      <c r="AK6" s="115"/>
      <c r="AL6" s="115"/>
    </row>
    <row r="7" spans="2:39" ht="65.25" customHeight="1" x14ac:dyDescent="0.25">
      <c r="B7" s="96"/>
      <c r="C7" s="96"/>
      <c r="D7" s="96"/>
      <c r="E7" s="96"/>
      <c r="F7" s="96"/>
      <c r="G7" s="96"/>
      <c r="H7" s="96"/>
      <c r="I7" s="96"/>
      <c r="J7" s="96"/>
      <c r="K7" s="93"/>
      <c r="L7" s="93"/>
      <c r="M7" s="93"/>
      <c r="N7" s="74">
        <v>2021</v>
      </c>
      <c r="O7" s="74">
        <v>2022</v>
      </c>
      <c r="P7" s="74">
        <v>2023</v>
      </c>
      <c r="Q7" s="74">
        <v>2024</v>
      </c>
      <c r="R7" s="74">
        <v>2025</v>
      </c>
      <c r="S7" s="93"/>
      <c r="T7" s="74">
        <v>2021</v>
      </c>
      <c r="U7" s="74">
        <v>2022</v>
      </c>
      <c r="V7" s="74">
        <v>2023</v>
      </c>
      <c r="W7" s="74">
        <v>2024</v>
      </c>
      <c r="X7" s="74">
        <v>2025</v>
      </c>
      <c r="Y7" s="93"/>
      <c r="Z7" s="74">
        <v>2021</v>
      </c>
      <c r="AA7" s="74">
        <v>2022</v>
      </c>
      <c r="AB7" s="74">
        <v>2023</v>
      </c>
      <c r="AC7" s="74">
        <v>2024</v>
      </c>
      <c r="AD7" s="74">
        <v>2025</v>
      </c>
      <c r="AE7" s="93"/>
      <c r="AF7" s="74">
        <v>2021</v>
      </c>
      <c r="AG7" s="74">
        <v>2022</v>
      </c>
      <c r="AH7" s="74">
        <v>2023</v>
      </c>
      <c r="AI7" s="74">
        <v>2024</v>
      </c>
      <c r="AJ7" s="74">
        <v>2025</v>
      </c>
      <c r="AK7" s="93"/>
      <c r="AL7" s="93"/>
    </row>
    <row r="8" spans="2:39" x14ac:dyDescent="0.25">
      <c r="B8" s="8">
        <v>1</v>
      </c>
      <c r="C8" s="8">
        <v>2</v>
      </c>
      <c r="D8" s="8">
        <v>3</v>
      </c>
      <c r="E8" s="8">
        <v>4</v>
      </c>
      <c r="F8" s="8">
        <v>5</v>
      </c>
      <c r="G8" s="8">
        <v>6</v>
      </c>
      <c r="H8" s="8">
        <v>7</v>
      </c>
      <c r="I8" s="8">
        <v>8</v>
      </c>
      <c r="J8" s="8">
        <v>9</v>
      </c>
      <c r="K8" s="8">
        <v>10</v>
      </c>
      <c r="L8" s="8">
        <v>11</v>
      </c>
      <c r="M8" s="8">
        <v>12</v>
      </c>
      <c r="N8" s="8">
        <v>13</v>
      </c>
      <c r="O8" s="8">
        <v>14</v>
      </c>
      <c r="P8" s="8">
        <v>15</v>
      </c>
      <c r="Q8" s="8">
        <v>16</v>
      </c>
      <c r="R8" s="8">
        <v>17</v>
      </c>
      <c r="S8" s="8">
        <v>18</v>
      </c>
      <c r="T8" s="8">
        <v>19</v>
      </c>
      <c r="U8" s="8">
        <v>20</v>
      </c>
      <c r="V8" s="8">
        <v>21</v>
      </c>
      <c r="W8" s="8">
        <v>22</v>
      </c>
      <c r="X8" s="8">
        <v>23</v>
      </c>
      <c r="Y8" s="8">
        <v>24</v>
      </c>
      <c r="Z8" s="8">
        <v>25</v>
      </c>
      <c r="AA8" s="8">
        <v>26</v>
      </c>
      <c r="AB8" s="8">
        <v>27</v>
      </c>
      <c r="AC8" s="8">
        <v>28</v>
      </c>
      <c r="AD8" s="8">
        <v>29</v>
      </c>
      <c r="AE8" s="8">
        <v>30</v>
      </c>
      <c r="AF8" s="8">
        <v>31</v>
      </c>
      <c r="AG8" s="8">
        <v>32</v>
      </c>
      <c r="AH8" s="8">
        <v>33</v>
      </c>
      <c r="AI8" s="8">
        <v>34</v>
      </c>
      <c r="AJ8" s="8">
        <v>35</v>
      </c>
      <c r="AK8" s="8">
        <v>36</v>
      </c>
      <c r="AL8" s="8">
        <v>37</v>
      </c>
    </row>
    <row r="9" spans="2:39" x14ac:dyDescent="0.25">
      <c r="B9" s="36"/>
      <c r="C9" s="36"/>
      <c r="D9" s="36"/>
      <c r="E9" s="36"/>
      <c r="F9" s="36"/>
      <c r="G9" s="36"/>
      <c r="H9" s="36"/>
      <c r="I9" s="36"/>
      <c r="J9" s="36"/>
      <c r="K9" s="36"/>
      <c r="L9" s="36"/>
      <c r="M9" s="36"/>
      <c r="N9" s="36"/>
      <c r="O9" s="36"/>
      <c r="P9" s="36"/>
      <c r="Q9" s="36"/>
      <c r="R9" s="36"/>
      <c r="S9" s="36"/>
      <c r="T9" s="36"/>
      <c r="U9" s="36"/>
      <c r="V9" s="36"/>
      <c r="W9" s="36"/>
      <c r="X9" s="36"/>
      <c r="Y9" s="50"/>
      <c r="Z9" s="50"/>
      <c r="AA9" s="50"/>
      <c r="AB9" s="50"/>
      <c r="AC9" s="50"/>
      <c r="AD9" s="50"/>
      <c r="AE9" s="50"/>
      <c r="AF9" s="50"/>
      <c r="AG9" s="50"/>
      <c r="AH9" s="50"/>
      <c r="AI9" s="50"/>
      <c r="AJ9" s="50"/>
      <c r="AK9" s="50"/>
      <c r="AL9" s="50"/>
    </row>
    <row r="10" spans="2:39" x14ac:dyDescent="0.25">
      <c r="B10" s="36"/>
      <c r="C10" s="36"/>
      <c r="D10" s="36"/>
      <c r="E10" s="36"/>
      <c r="F10" s="36"/>
      <c r="G10" s="36"/>
      <c r="H10" s="36"/>
      <c r="I10" s="36"/>
      <c r="J10" s="36"/>
      <c r="K10" s="36"/>
      <c r="L10" s="36"/>
      <c r="M10" s="36"/>
      <c r="N10" s="36"/>
      <c r="O10" s="36"/>
      <c r="P10" s="36"/>
      <c r="Q10" s="36"/>
      <c r="R10" s="36"/>
      <c r="S10" s="36"/>
      <c r="T10" s="36"/>
      <c r="U10" s="36"/>
      <c r="V10" s="36"/>
      <c r="W10" s="36"/>
      <c r="X10" s="36"/>
      <c r="Y10" s="50"/>
      <c r="Z10" s="50"/>
      <c r="AA10" s="50"/>
      <c r="AB10" s="50"/>
      <c r="AC10" s="50"/>
      <c r="AD10" s="50"/>
      <c r="AE10" s="50"/>
      <c r="AF10" s="50"/>
      <c r="AG10" s="50"/>
      <c r="AH10" s="50"/>
      <c r="AI10" s="50"/>
      <c r="AJ10" s="50"/>
      <c r="AK10" s="50"/>
      <c r="AL10" s="50"/>
    </row>
    <row r="11" spans="2:39" x14ac:dyDescent="0.25">
      <c r="B11" s="36"/>
      <c r="C11" s="36" t="s">
        <v>90</v>
      </c>
      <c r="D11" s="35"/>
      <c r="E11" s="35"/>
      <c r="F11" s="35"/>
      <c r="G11" s="35"/>
      <c r="H11" s="35"/>
      <c r="I11" s="35"/>
      <c r="J11" s="36"/>
      <c r="K11" s="35"/>
      <c r="L11" s="36"/>
      <c r="M11" s="36"/>
      <c r="N11" s="36"/>
      <c r="O11" s="36"/>
      <c r="P11" s="36"/>
      <c r="Q11" s="36"/>
      <c r="R11" s="36"/>
      <c r="S11" s="36"/>
      <c r="T11" s="36"/>
      <c r="U11" s="36"/>
      <c r="V11" s="36"/>
      <c r="W11" s="36"/>
      <c r="X11" s="36"/>
      <c r="Y11" s="50"/>
      <c r="Z11" s="50"/>
      <c r="AA11" s="50"/>
      <c r="AB11" s="50"/>
      <c r="AC11" s="50"/>
      <c r="AD11" s="50"/>
      <c r="AE11" s="50"/>
      <c r="AF11" s="50"/>
      <c r="AG11" s="50"/>
      <c r="AH11" s="50"/>
      <c r="AI11" s="50"/>
      <c r="AJ11" s="50"/>
      <c r="AK11" s="50"/>
      <c r="AL11" s="50"/>
    </row>
    <row r="13" spans="2:39" ht="83.25" customHeight="1" x14ac:dyDescent="0.25">
      <c r="B13" s="114" t="s">
        <v>219</v>
      </c>
      <c r="C13" s="114"/>
      <c r="D13" s="114"/>
      <c r="E13" s="114"/>
      <c r="F13" s="114"/>
      <c r="G13" s="114"/>
      <c r="H13" s="114"/>
      <c r="I13" s="114"/>
      <c r="J13" s="114"/>
      <c r="K13" s="114"/>
      <c r="L13" s="114"/>
      <c r="M13" s="114"/>
      <c r="N13" s="114"/>
      <c r="O13" s="114"/>
      <c r="P13" s="114"/>
      <c r="Q13" s="114"/>
      <c r="R13" s="114"/>
    </row>
  </sheetData>
  <autoFilter ref="B8:AL8"/>
  <mergeCells count="23">
    <mergeCell ref="B13:R13"/>
    <mergeCell ref="Y5:Y7"/>
    <mergeCell ref="Z5:AD6"/>
    <mergeCell ref="AE5:AE7"/>
    <mergeCell ref="AF5:AJ6"/>
    <mergeCell ref="AK5:AK7"/>
    <mergeCell ref="AL5:AL7"/>
    <mergeCell ref="K5:K7"/>
    <mergeCell ref="L5:L7"/>
    <mergeCell ref="M5:M7"/>
    <mergeCell ref="N5:R6"/>
    <mergeCell ref="S5:S7"/>
    <mergeCell ref="T5:X6"/>
    <mergeCell ref="B3:S3"/>
    <mergeCell ref="B5:B7"/>
    <mergeCell ref="C5:C7"/>
    <mergeCell ref="D5:D7"/>
    <mergeCell ref="E5:E7"/>
    <mergeCell ref="F5:F7"/>
    <mergeCell ref="G5:G7"/>
    <mergeCell ref="H5:H7"/>
    <mergeCell ref="I5:I7"/>
    <mergeCell ref="J5:J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13"/>
  <sheetViews>
    <sheetView view="pageBreakPreview" topLeftCell="L1" zoomScale="75" zoomScaleNormal="100" zoomScaleSheetLayoutView="75" workbookViewId="0">
      <selection activeCell="AB20" sqref="AB20"/>
    </sheetView>
  </sheetViews>
  <sheetFormatPr defaultRowHeight="15" x14ac:dyDescent="0.25"/>
  <cols>
    <col min="2" max="2" width="7.5703125" customWidth="1"/>
    <col min="3" max="3" width="15.85546875" customWidth="1"/>
    <col min="4" max="4" width="49.140625" customWidth="1"/>
    <col min="5" max="5" width="15" customWidth="1"/>
    <col min="6" max="6" width="26.5703125" customWidth="1"/>
    <col min="7" max="7" width="21.140625" customWidth="1"/>
    <col min="8" max="8" width="18.42578125" customWidth="1"/>
    <col min="9" max="9" width="15.7109375" customWidth="1"/>
    <col min="10" max="10" width="17.140625" customWidth="1"/>
    <col min="11" max="12" width="17" customWidth="1"/>
    <col min="13" max="13" width="15.42578125" customWidth="1"/>
    <col min="14" max="14" width="10.42578125" customWidth="1"/>
    <col min="15" max="15" width="11.140625" customWidth="1"/>
    <col min="16" max="16" width="12.85546875" customWidth="1"/>
    <col min="17" max="17" width="10.85546875" customWidth="1"/>
    <col min="18" max="18" width="14.28515625" customWidth="1"/>
    <col min="19" max="19" width="20.140625" customWidth="1"/>
    <col min="20" max="24" width="10.5703125" customWidth="1"/>
    <col min="25" max="25" width="20" customWidth="1"/>
    <col min="26" max="30" width="10.28515625" customWidth="1"/>
    <col min="31" max="31" width="20" customWidth="1"/>
    <col min="32" max="36" width="9.42578125" customWidth="1"/>
    <col min="37" max="37" width="15" customWidth="1"/>
    <col min="38" max="38" width="23.7109375" customWidth="1"/>
  </cols>
  <sheetData>
    <row r="2" spans="2:39" ht="15.75" customHeight="1" x14ac:dyDescent="0.25">
      <c r="R2" s="2"/>
      <c r="S2" s="2"/>
      <c r="T2" s="2"/>
      <c r="U2" s="2"/>
      <c r="V2" s="2"/>
      <c r="W2" s="2"/>
      <c r="X2" s="2"/>
      <c r="Y2" s="2"/>
      <c r="Z2" s="2"/>
      <c r="AA2" s="2"/>
      <c r="AB2" s="2"/>
      <c r="AC2" s="2"/>
      <c r="AD2" s="2"/>
      <c r="AE2" s="2"/>
      <c r="AF2" s="2"/>
      <c r="AG2" s="2"/>
      <c r="AH2" s="2"/>
      <c r="AI2" s="2"/>
      <c r="AJ2" s="2"/>
      <c r="AK2" s="2"/>
      <c r="AL2" s="1" t="s">
        <v>211</v>
      </c>
      <c r="AM2" s="2"/>
    </row>
    <row r="3" spans="2:39" ht="74.25" customHeight="1" x14ac:dyDescent="0.25">
      <c r="B3" s="101" t="s">
        <v>210</v>
      </c>
      <c r="C3" s="101"/>
      <c r="D3" s="101"/>
      <c r="E3" s="101"/>
      <c r="F3" s="101"/>
      <c r="G3" s="101"/>
      <c r="H3" s="101"/>
      <c r="I3" s="101"/>
      <c r="J3" s="101"/>
      <c r="K3" s="101"/>
      <c r="L3" s="101"/>
      <c r="M3" s="101"/>
      <c r="N3" s="101"/>
      <c r="O3" s="101"/>
      <c r="P3" s="101"/>
      <c r="Q3" s="101"/>
      <c r="R3" s="101"/>
      <c r="S3" s="101"/>
      <c r="T3" s="101"/>
      <c r="U3" s="101"/>
      <c r="V3" s="101"/>
      <c r="W3" s="101"/>
      <c r="X3" s="101"/>
      <c r="Y3" s="101"/>
    </row>
    <row r="5" spans="2:39" ht="38.25" customHeight="1" x14ac:dyDescent="0.25">
      <c r="B5" s="96" t="s">
        <v>1</v>
      </c>
      <c r="C5" s="96" t="s">
        <v>2</v>
      </c>
      <c r="D5" s="96" t="s">
        <v>3</v>
      </c>
      <c r="E5" s="96" t="s">
        <v>4</v>
      </c>
      <c r="F5" s="96" t="s">
        <v>209</v>
      </c>
      <c r="G5" s="96" t="s">
        <v>171</v>
      </c>
      <c r="H5" s="96" t="s">
        <v>8</v>
      </c>
      <c r="I5" s="96" t="s">
        <v>7</v>
      </c>
      <c r="J5" s="96" t="s">
        <v>95</v>
      </c>
      <c r="K5" s="92" t="s">
        <v>10</v>
      </c>
      <c r="L5" s="92" t="s">
        <v>11</v>
      </c>
      <c r="M5" s="92" t="s">
        <v>185</v>
      </c>
      <c r="N5" s="116" t="s">
        <v>13</v>
      </c>
      <c r="O5" s="117"/>
      <c r="P5" s="117"/>
      <c r="Q5" s="117"/>
      <c r="R5" s="118"/>
      <c r="S5" s="92" t="s">
        <v>186</v>
      </c>
      <c r="T5" s="116" t="s">
        <v>198</v>
      </c>
      <c r="U5" s="117"/>
      <c r="V5" s="117"/>
      <c r="W5" s="117"/>
      <c r="X5" s="118"/>
      <c r="Y5" s="92" t="s">
        <v>99</v>
      </c>
      <c r="Z5" s="116" t="s">
        <v>188</v>
      </c>
      <c r="AA5" s="117"/>
      <c r="AB5" s="117"/>
      <c r="AC5" s="117"/>
      <c r="AD5" s="118"/>
      <c r="AE5" s="92" t="s">
        <v>199</v>
      </c>
      <c r="AF5" s="116" t="s">
        <v>208</v>
      </c>
      <c r="AG5" s="117"/>
      <c r="AH5" s="117"/>
      <c r="AI5" s="117"/>
      <c r="AJ5" s="118"/>
      <c r="AK5" s="92" t="s">
        <v>191</v>
      </c>
      <c r="AL5" s="92" t="s">
        <v>172</v>
      </c>
    </row>
    <row r="6" spans="2:39" ht="51" customHeight="1" x14ac:dyDescent="0.25">
      <c r="B6" s="96"/>
      <c r="C6" s="96"/>
      <c r="D6" s="96"/>
      <c r="E6" s="96"/>
      <c r="F6" s="96"/>
      <c r="G6" s="96"/>
      <c r="H6" s="96"/>
      <c r="I6" s="96"/>
      <c r="J6" s="96"/>
      <c r="K6" s="115"/>
      <c r="L6" s="115"/>
      <c r="M6" s="115"/>
      <c r="N6" s="119"/>
      <c r="O6" s="120"/>
      <c r="P6" s="120"/>
      <c r="Q6" s="120"/>
      <c r="R6" s="121"/>
      <c r="S6" s="115"/>
      <c r="T6" s="119"/>
      <c r="U6" s="120"/>
      <c r="V6" s="120"/>
      <c r="W6" s="120"/>
      <c r="X6" s="121"/>
      <c r="Y6" s="115"/>
      <c r="Z6" s="122"/>
      <c r="AA6" s="123"/>
      <c r="AB6" s="123"/>
      <c r="AC6" s="123"/>
      <c r="AD6" s="124"/>
      <c r="AE6" s="115"/>
      <c r="AF6" s="119"/>
      <c r="AG6" s="120"/>
      <c r="AH6" s="120"/>
      <c r="AI6" s="120"/>
      <c r="AJ6" s="121"/>
      <c r="AK6" s="115"/>
      <c r="AL6" s="115"/>
    </row>
    <row r="7" spans="2:39" ht="65.25" customHeight="1" x14ac:dyDescent="0.25">
      <c r="B7" s="96"/>
      <c r="C7" s="96"/>
      <c r="D7" s="96"/>
      <c r="E7" s="96"/>
      <c r="F7" s="96"/>
      <c r="G7" s="96"/>
      <c r="H7" s="96"/>
      <c r="I7" s="96"/>
      <c r="J7" s="96"/>
      <c r="K7" s="93"/>
      <c r="L7" s="93"/>
      <c r="M7" s="93"/>
      <c r="N7" s="70">
        <v>2021</v>
      </c>
      <c r="O7" s="70">
        <v>2022</v>
      </c>
      <c r="P7" s="70">
        <v>2023</v>
      </c>
      <c r="Q7" s="70">
        <v>2024</v>
      </c>
      <c r="R7" s="70">
        <v>2025</v>
      </c>
      <c r="S7" s="93"/>
      <c r="T7" s="70">
        <v>2021</v>
      </c>
      <c r="U7" s="70">
        <v>2022</v>
      </c>
      <c r="V7" s="70">
        <v>2023</v>
      </c>
      <c r="W7" s="70">
        <v>2024</v>
      </c>
      <c r="X7" s="70">
        <v>2025</v>
      </c>
      <c r="Y7" s="93"/>
      <c r="Z7" s="70">
        <v>2021</v>
      </c>
      <c r="AA7" s="70">
        <v>2022</v>
      </c>
      <c r="AB7" s="70">
        <v>2023</v>
      </c>
      <c r="AC7" s="70">
        <v>2024</v>
      </c>
      <c r="AD7" s="70">
        <v>2025</v>
      </c>
      <c r="AE7" s="93"/>
      <c r="AF7" s="70">
        <v>2021</v>
      </c>
      <c r="AG7" s="70">
        <v>2022</v>
      </c>
      <c r="AH7" s="70">
        <v>2023</v>
      </c>
      <c r="AI7" s="70">
        <v>2024</v>
      </c>
      <c r="AJ7" s="70">
        <v>2025</v>
      </c>
      <c r="AK7" s="93"/>
      <c r="AL7" s="93"/>
    </row>
    <row r="8" spans="2:39" x14ac:dyDescent="0.25">
      <c r="B8" s="8">
        <v>1</v>
      </c>
      <c r="C8" s="8">
        <v>2</v>
      </c>
      <c r="D8" s="8">
        <v>3</v>
      </c>
      <c r="E8" s="8">
        <v>4</v>
      </c>
      <c r="F8" s="8">
        <v>5</v>
      </c>
      <c r="G8" s="8">
        <v>6</v>
      </c>
      <c r="H8" s="8">
        <v>7</v>
      </c>
      <c r="I8" s="8">
        <v>8</v>
      </c>
      <c r="J8" s="8">
        <v>9</v>
      </c>
      <c r="K8" s="8">
        <v>10</v>
      </c>
      <c r="L8" s="8">
        <v>11</v>
      </c>
      <c r="M8" s="8">
        <v>12</v>
      </c>
      <c r="N8" s="8">
        <v>13</v>
      </c>
      <c r="O8" s="8">
        <v>14</v>
      </c>
      <c r="P8" s="8">
        <v>15</v>
      </c>
      <c r="Q8" s="8">
        <v>16</v>
      </c>
      <c r="R8" s="8">
        <v>17</v>
      </c>
      <c r="S8" s="8">
        <v>18</v>
      </c>
      <c r="T8" s="8">
        <v>19</v>
      </c>
      <c r="U8" s="8">
        <v>20</v>
      </c>
      <c r="V8" s="8">
        <v>21</v>
      </c>
      <c r="W8" s="8">
        <v>22</v>
      </c>
      <c r="X8" s="8">
        <v>23</v>
      </c>
      <c r="Y8" s="8">
        <v>24</v>
      </c>
      <c r="Z8" s="8">
        <v>25</v>
      </c>
      <c r="AA8" s="8">
        <v>26</v>
      </c>
      <c r="AB8" s="8">
        <v>27</v>
      </c>
      <c r="AC8" s="8">
        <v>28</v>
      </c>
      <c r="AD8" s="8">
        <v>29</v>
      </c>
      <c r="AE8" s="8">
        <v>30</v>
      </c>
      <c r="AF8" s="8">
        <v>31</v>
      </c>
      <c r="AG8" s="8">
        <v>32</v>
      </c>
      <c r="AH8" s="8">
        <v>33</v>
      </c>
      <c r="AI8" s="8">
        <v>34</v>
      </c>
      <c r="AJ8" s="8">
        <v>35</v>
      </c>
      <c r="AK8" s="8">
        <v>36</v>
      </c>
      <c r="AL8" s="8">
        <v>37</v>
      </c>
    </row>
    <row r="9" spans="2:39" x14ac:dyDescent="0.25">
      <c r="B9" s="36"/>
      <c r="C9" s="36"/>
      <c r="D9" s="36"/>
      <c r="E9" s="36"/>
      <c r="F9" s="36"/>
      <c r="G9" s="36"/>
      <c r="H9" s="36"/>
      <c r="I9" s="36"/>
      <c r="J9" s="36"/>
      <c r="K9" s="36"/>
      <c r="L9" s="36"/>
      <c r="M9" s="36"/>
      <c r="N9" s="36"/>
      <c r="O9" s="36"/>
      <c r="P9" s="36"/>
      <c r="Q9" s="36"/>
      <c r="R9" s="36"/>
      <c r="S9" s="36"/>
      <c r="T9" s="36"/>
      <c r="U9" s="36"/>
      <c r="V9" s="36"/>
      <c r="W9" s="36"/>
      <c r="X9" s="36"/>
      <c r="Y9" s="50"/>
      <c r="Z9" s="50"/>
      <c r="AA9" s="50"/>
      <c r="AB9" s="50"/>
      <c r="AC9" s="50"/>
      <c r="AD9" s="50"/>
      <c r="AE9" s="50"/>
      <c r="AF9" s="50"/>
      <c r="AG9" s="50"/>
      <c r="AH9" s="50"/>
      <c r="AI9" s="50"/>
      <c r="AJ9" s="50"/>
      <c r="AK9" s="50"/>
      <c r="AL9" s="50"/>
    </row>
    <row r="10" spans="2:39" x14ac:dyDescent="0.25">
      <c r="B10" s="36"/>
      <c r="C10" s="36"/>
      <c r="D10" s="36"/>
      <c r="E10" s="36"/>
      <c r="F10" s="36"/>
      <c r="G10" s="36"/>
      <c r="H10" s="36"/>
      <c r="I10" s="36"/>
      <c r="J10" s="36"/>
      <c r="K10" s="36"/>
      <c r="L10" s="36"/>
      <c r="M10" s="36"/>
      <c r="N10" s="36"/>
      <c r="O10" s="36"/>
      <c r="P10" s="36"/>
      <c r="Q10" s="36"/>
      <c r="R10" s="36"/>
      <c r="S10" s="36"/>
      <c r="T10" s="36"/>
      <c r="U10" s="36"/>
      <c r="V10" s="36"/>
      <c r="W10" s="36"/>
      <c r="X10" s="36"/>
      <c r="Y10" s="50"/>
      <c r="Z10" s="50"/>
      <c r="AA10" s="50"/>
      <c r="AB10" s="50"/>
      <c r="AC10" s="50"/>
      <c r="AD10" s="50"/>
      <c r="AE10" s="50"/>
      <c r="AF10" s="50"/>
      <c r="AG10" s="50"/>
      <c r="AH10" s="50"/>
      <c r="AI10" s="50"/>
      <c r="AJ10" s="50"/>
      <c r="AK10" s="50"/>
      <c r="AL10" s="50"/>
    </row>
    <row r="11" spans="2:39" x14ac:dyDescent="0.25">
      <c r="B11" s="36"/>
      <c r="C11" s="36" t="s">
        <v>90</v>
      </c>
      <c r="D11" s="35"/>
      <c r="E11" s="35"/>
      <c r="F11" s="35"/>
      <c r="G11" s="35"/>
      <c r="H11" s="35"/>
      <c r="I11" s="35"/>
      <c r="J11" s="36"/>
      <c r="K11" s="35"/>
      <c r="L11" s="36"/>
      <c r="M11" s="36"/>
      <c r="N11" s="36"/>
      <c r="O11" s="36"/>
      <c r="P11" s="36"/>
      <c r="Q11" s="36"/>
      <c r="R11" s="36"/>
      <c r="S11" s="36"/>
      <c r="T11" s="36"/>
      <c r="U11" s="36"/>
      <c r="V11" s="36"/>
      <c r="W11" s="36"/>
      <c r="X11" s="36"/>
      <c r="Y11" s="50"/>
      <c r="Z11" s="50"/>
      <c r="AA11" s="50"/>
      <c r="AB11" s="50"/>
      <c r="AC11" s="50"/>
      <c r="AD11" s="50"/>
      <c r="AE11" s="50"/>
      <c r="AF11" s="50"/>
      <c r="AG11" s="50"/>
      <c r="AH11" s="50"/>
      <c r="AI11" s="50"/>
      <c r="AJ11" s="50"/>
      <c r="AK11" s="50"/>
      <c r="AL11" s="50"/>
    </row>
    <row r="13" spans="2:39" ht="100.5" customHeight="1" x14ac:dyDescent="0.25">
      <c r="B13" s="114" t="s">
        <v>207</v>
      </c>
      <c r="C13" s="114"/>
      <c r="D13" s="114"/>
      <c r="E13" s="114"/>
      <c r="F13" s="114"/>
      <c r="G13" s="114"/>
      <c r="H13" s="114"/>
      <c r="I13" s="114"/>
      <c r="J13" s="114"/>
      <c r="K13" s="114"/>
      <c r="L13" s="114"/>
      <c r="M13" s="114"/>
      <c r="N13" s="114"/>
      <c r="O13" s="114"/>
      <c r="P13" s="114"/>
      <c r="Q13" s="114"/>
      <c r="R13" s="114"/>
    </row>
  </sheetData>
  <autoFilter ref="B8:AL8"/>
  <mergeCells count="23">
    <mergeCell ref="B13:R13"/>
    <mergeCell ref="B3:Y3"/>
    <mergeCell ref="Y5:Y7"/>
    <mergeCell ref="Z5:AD6"/>
    <mergeCell ref="AE5:AE7"/>
    <mergeCell ref="B5:B7"/>
    <mergeCell ref="C5:C7"/>
    <mergeCell ref="D5:D7"/>
    <mergeCell ref="E5:E7"/>
    <mergeCell ref="F5:F7"/>
    <mergeCell ref="G5:G7"/>
    <mergeCell ref="H5:H7"/>
    <mergeCell ref="I5:I7"/>
    <mergeCell ref="J5:J7"/>
    <mergeCell ref="AF5:AJ6"/>
    <mergeCell ref="AK5:AK7"/>
    <mergeCell ref="AL5:AL7"/>
    <mergeCell ref="K5:K7"/>
    <mergeCell ref="L5:L7"/>
    <mergeCell ref="M5:M7"/>
    <mergeCell ref="N5:R6"/>
    <mergeCell ref="S5:S7"/>
    <mergeCell ref="T5:X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10</vt:i4>
      </vt:variant>
    </vt:vector>
  </HeadingPairs>
  <TitlesOfParts>
    <vt:vector size="19" baseType="lpstr">
      <vt:lpstr>7.1 приложение</vt:lpstr>
      <vt:lpstr>7.1.1 приложение</vt:lpstr>
      <vt:lpstr>7.1.2 приложение</vt:lpstr>
      <vt:lpstr>7.2 приложение</vt:lpstr>
      <vt:lpstr>7.2.1 приложение</vt:lpstr>
      <vt:lpstr>7.3 приложение</vt:lpstr>
      <vt:lpstr>7.3.1 приложение</vt:lpstr>
      <vt:lpstr>7.4 приложение</vt:lpstr>
      <vt:lpstr>7.4.1 приложение</vt:lpstr>
      <vt:lpstr>'7.1 приложение'!Заголовки_для_печати</vt:lpstr>
      <vt:lpstr>'7.2 приложение'!Заголовки_для_печати</vt:lpstr>
      <vt:lpstr>'7.1 приложение'!Область_печати</vt:lpstr>
      <vt:lpstr>'7.1.1 приложение'!Область_печати</vt:lpstr>
      <vt:lpstr>'7.2 приложение'!Область_печати</vt:lpstr>
      <vt:lpstr>'7.2.1 приложение'!Область_печати</vt:lpstr>
      <vt:lpstr>'7.3 приложение'!Область_печати</vt:lpstr>
      <vt:lpstr>'7.3.1 приложение'!Область_печати</vt:lpstr>
      <vt:lpstr>'7.4 приложение'!Область_печати</vt:lpstr>
      <vt:lpstr>'7.4.1 приложение'!Область_печати</vt:lpstr>
    </vt:vector>
  </TitlesOfParts>
  <Company>PNO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Винограденко Юлия Николаевна</dc:creator>
  <cp:lastModifiedBy>Винограденко Юлия Николаевна</cp:lastModifiedBy>
  <cp:lastPrinted>2024-03-12T09:12:09Z</cp:lastPrinted>
  <dcterms:created xsi:type="dcterms:W3CDTF">2023-07-03T05:12:26Z</dcterms:created>
  <dcterms:modified xsi:type="dcterms:W3CDTF">2025-02-28T06:39:53Z</dcterms:modified>
</cp:coreProperties>
</file>